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silla\Desktop\"/>
    </mc:Choice>
  </mc:AlternateContent>
  <xr:revisionPtr revIDLastSave="0" documentId="8_{FE8A03E8-C1FD-40E6-ABCA-E06B9D408B43}" xr6:coauthVersionLast="47" xr6:coauthVersionMax="47" xr10:uidLastSave="{00000000-0000-0000-0000-000000000000}"/>
  <bookViews>
    <workbookView xWindow="-108" yWindow="-108" windowWidth="23256" windowHeight="12456" activeTab="1" xr2:uid="{B1691D2A-92E1-428D-8B22-AAFDCCF4468A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2" l="1"/>
  <c r="H88" i="2"/>
  <c r="E88" i="2"/>
  <c r="C88" i="2"/>
  <c r="I87" i="2"/>
  <c r="H87" i="2"/>
  <c r="B87" i="2"/>
  <c r="I86" i="2"/>
  <c r="G86" i="2"/>
  <c r="F86" i="2"/>
  <c r="I85" i="2"/>
  <c r="H85" i="2"/>
  <c r="G85" i="2"/>
  <c r="I84" i="2"/>
  <c r="I83" i="2"/>
  <c r="G83" i="2"/>
  <c r="I82" i="2"/>
  <c r="H82" i="2"/>
  <c r="F82" i="2"/>
  <c r="C82" i="2"/>
  <c r="I81" i="2"/>
  <c r="F81" i="2"/>
  <c r="I80" i="2"/>
  <c r="I89" i="2" s="1"/>
  <c r="F80" i="2"/>
  <c r="F89" i="2" s="1"/>
  <c r="J74" i="2"/>
  <c r="H74" i="2"/>
  <c r="E74" i="2"/>
  <c r="D74" i="2"/>
  <c r="E75" i="2" s="1"/>
  <c r="K73" i="2"/>
  <c r="K74" i="2" s="1"/>
  <c r="J73" i="2"/>
  <c r="L73" i="2" s="1"/>
  <c r="G73" i="2" s="1"/>
  <c r="H73" i="2"/>
  <c r="F73" i="2"/>
  <c r="C73" i="2"/>
  <c r="C74" i="2" s="1"/>
  <c r="B73" i="2"/>
  <c r="L72" i="2"/>
  <c r="G72" i="2" s="1"/>
  <c r="K72" i="2"/>
  <c r="J72" i="2"/>
  <c r="H72" i="2"/>
  <c r="F72" i="2"/>
  <c r="F74" i="2" s="1"/>
  <c r="E72" i="2"/>
  <c r="D72" i="2"/>
  <c r="C72" i="2"/>
  <c r="B72" i="2"/>
  <c r="B74" i="2" s="1"/>
  <c r="C67" i="2"/>
  <c r="K66" i="2"/>
  <c r="F66" i="2" s="1"/>
  <c r="J66" i="2"/>
  <c r="I66" i="2"/>
  <c r="H66" i="2"/>
  <c r="E66" i="2"/>
  <c r="G88" i="2" s="1"/>
  <c r="D66" i="2"/>
  <c r="B66" i="2"/>
  <c r="B88" i="2" s="1"/>
  <c r="D88" i="2" s="1"/>
  <c r="J65" i="2"/>
  <c r="I65" i="2"/>
  <c r="K65" i="2" s="1"/>
  <c r="F65" i="2" s="1"/>
  <c r="H65" i="2"/>
  <c r="E65" i="2"/>
  <c r="G87" i="2" s="1"/>
  <c r="D65" i="2"/>
  <c r="B65" i="2"/>
  <c r="K64" i="2"/>
  <c r="F64" i="2"/>
  <c r="G64" i="2" s="1"/>
  <c r="K63" i="2"/>
  <c r="F63" i="2"/>
  <c r="G63" i="2" s="1"/>
  <c r="J62" i="2"/>
  <c r="I62" i="2"/>
  <c r="H62" i="2"/>
  <c r="K62" i="2" s="1"/>
  <c r="F62" i="2" s="1"/>
  <c r="E62" i="2"/>
  <c r="G84" i="2" s="1"/>
  <c r="D62" i="2"/>
  <c r="B62" i="2"/>
  <c r="K61" i="2"/>
  <c r="F61" i="2"/>
  <c r="G61" i="2" s="1"/>
  <c r="K60" i="2"/>
  <c r="J60" i="2"/>
  <c r="I60" i="2"/>
  <c r="H60" i="2"/>
  <c r="E60" i="2"/>
  <c r="G82" i="2" s="1"/>
  <c r="D60" i="2"/>
  <c r="B60" i="2"/>
  <c r="J59" i="2"/>
  <c r="I59" i="2"/>
  <c r="H59" i="2"/>
  <c r="K59" i="2" s="1"/>
  <c r="F59" i="2" s="1"/>
  <c r="E59" i="2"/>
  <c r="G81" i="2" s="1"/>
  <c r="D59" i="2"/>
  <c r="B59" i="2"/>
  <c r="J58" i="2"/>
  <c r="J67" i="2" s="1"/>
  <c r="I58" i="2"/>
  <c r="I67" i="2" s="1"/>
  <c r="H58" i="2"/>
  <c r="K58" i="2" s="1"/>
  <c r="E58" i="2"/>
  <c r="E67" i="2" s="1"/>
  <c r="D58" i="2"/>
  <c r="D67" i="2" s="1"/>
  <c r="B58" i="2"/>
  <c r="B67" i="2" s="1"/>
  <c r="H52" i="2"/>
  <c r="C52" i="2"/>
  <c r="B52" i="2"/>
  <c r="H51" i="2"/>
  <c r="F51" i="2" s="1"/>
  <c r="D51" i="2"/>
  <c r="H86" i="2" s="1"/>
  <c r="C51" i="2"/>
  <c r="C53" i="2" s="1"/>
  <c r="B51" i="2"/>
  <c r="G51" i="2" s="1"/>
  <c r="H50" i="2"/>
  <c r="F50" i="2"/>
  <c r="D50" i="2"/>
  <c r="G50" i="2" s="1"/>
  <c r="H49" i="2"/>
  <c r="F49" i="2"/>
  <c r="D49" i="2"/>
  <c r="H84" i="2" s="1"/>
  <c r="H48" i="2"/>
  <c r="F48" i="2"/>
  <c r="E48" i="2"/>
  <c r="E83" i="2" s="1"/>
  <c r="D48" i="2"/>
  <c r="H83" i="2" s="1"/>
  <c r="H47" i="2"/>
  <c r="F47" i="2" s="1"/>
  <c r="G47" i="2" s="1"/>
  <c r="H46" i="2"/>
  <c r="H53" i="2" s="1"/>
  <c r="F46" i="2"/>
  <c r="D46" i="2"/>
  <c r="G46" i="2" s="1"/>
  <c r="H45" i="2"/>
  <c r="F45" i="2"/>
  <c r="D45" i="2"/>
  <c r="H80" i="2" s="1"/>
  <c r="L40" i="2"/>
  <c r="E40" i="2"/>
  <c r="D40" i="2"/>
  <c r="E41" i="2" s="1"/>
  <c r="M39" i="2"/>
  <c r="I39" i="2"/>
  <c r="H39" i="2"/>
  <c r="G39" i="2"/>
  <c r="B39" i="2"/>
  <c r="L38" i="2"/>
  <c r="K38" i="2"/>
  <c r="J38" i="2"/>
  <c r="M38" i="2" s="1"/>
  <c r="G38" i="2" s="1"/>
  <c r="H38" i="2"/>
  <c r="F38" i="2"/>
  <c r="E87" i="2" s="1"/>
  <c r="B38" i="2"/>
  <c r="I38" i="2" s="1"/>
  <c r="L37" i="2"/>
  <c r="K37" i="2"/>
  <c r="J37" i="2"/>
  <c r="M37" i="2" s="1"/>
  <c r="G37" i="2" s="1"/>
  <c r="H37" i="2"/>
  <c r="F37" i="2"/>
  <c r="E86" i="2" s="1"/>
  <c r="C37" i="2"/>
  <c r="B37" i="2"/>
  <c r="M36" i="2"/>
  <c r="G36" i="2" s="1"/>
  <c r="I36" i="2" s="1"/>
  <c r="L36" i="2"/>
  <c r="K36" i="2"/>
  <c r="J36" i="2"/>
  <c r="H36" i="2"/>
  <c r="F36" i="2"/>
  <c r="E85" i="2" s="1"/>
  <c r="B36" i="2"/>
  <c r="M35" i="2"/>
  <c r="G35" i="2" s="1"/>
  <c r="L35" i="2"/>
  <c r="K35" i="2"/>
  <c r="J35" i="2"/>
  <c r="H35" i="2"/>
  <c r="B84" i="2" s="1"/>
  <c r="F35" i="2"/>
  <c r="E84" i="2" s="1"/>
  <c r="B35" i="2"/>
  <c r="L34" i="2"/>
  <c r="K34" i="2"/>
  <c r="J34" i="2"/>
  <c r="M34" i="2" s="1"/>
  <c r="H34" i="2"/>
  <c r="B34" i="2"/>
  <c r="B83" i="2" s="1"/>
  <c r="L33" i="2"/>
  <c r="K33" i="2"/>
  <c r="J33" i="2"/>
  <c r="M33" i="2" s="1"/>
  <c r="G33" i="2" s="1"/>
  <c r="H33" i="2"/>
  <c r="F33" i="2"/>
  <c r="E82" i="2" s="1"/>
  <c r="B33" i="2"/>
  <c r="I33" i="2" s="1"/>
  <c r="L32" i="2"/>
  <c r="K32" i="2"/>
  <c r="J32" i="2"/>
  <c r="M32" i="2" s="1"/>
  <c r="G32" i="2" s="1"/>
  <c r="H32" i="2"/>
  <c r="F32" i="2"/>
  <c r="E81" i="2" s="1"/>
  <c r="C32" i="2"/>
  <c r="B32" i="2"/>
  <c r="L31" i="2"/>
  <c r="K31" i="2"/>
  <c r="K40" i="2" s="1"/>
  <c r="J31" i="2"/>
  <c r="J40" i="2" s="1"/>
  <c r="H31" i="2"/>
  <c r="H40" i="2" s="1"/>
  <c r="F31" i="2"/>
  <c r="F40" i="2" s="1"/>
  <c r="C31" i="2"/>
  <c r="C40" i="2" s="1"/>
  <c r="B31" i="2"/>
  <c r="J26" i="2"/>
  <c r="H26" i="2"/>
  <c r="F26" i="2"/>
  <c r="E26" i="2"/>
  <c r="F27" i="2" s="1"/>
  <c r="D26" i="2"/>
  <c r="M25" i="2"/>
  <c r="I25" i="2"/>
  <c r="G25" i="2"/>
  <c r="L24" i="2"/>
  <c r="K24" i="2"/>
  <c r="M24" i="2" s="1"/>
  <c r="G24" i="2" s="1"/>
  <c r="H24" i="2"/>
  <c r="C24" i="2"/>
  <c r="B24" i="2"/>
  <c r="M23" i="2"/>
  <c r="I23" i="2"/>
  <c r="G23" i="2"/>
  <c r="M22" i="2"/>
  <c r="G22" i="2" s="1"/>
  <c r="I22" i="2" s="1"/>
  <c r="M21" i="2"/>
  <c r="G21" i="2" s="1"/>
  <c r="I21" i="2" s="1"/>
  <c r="L20" i="2"/>
  <c r="K20" i="2"/>
  <c r="M20" i="2" s="1"/>
  <c r="G20" i="2" s="1"/>
  <c r="I20" i="2" s="1"/>
  <c r="H20" i="2"/>
  <c r="C20" i="2"/>
  <c r="B20" i="2"/>
  <c r="M19" i="2"/>
  <c r="G19" i="2" s="1"/>
  <c r="L19" i="2"/>
  <c r="K19" i="2"/>
  <c r="H19" i="2"/>
  <c r="C19" i="2"/>
  <c r="C26" i="2" s="1"/>
  <c r="B19" i="2"/>
  <c r="L18" i="2"/>
  <c r="L26" i="2" s="1"/>
  <c r="K18" i="2"/>
  <c r="M18" i="2" s="1"/>
  <c r="H18" i="2"/>
  <c r="C18" i="2"/>
  <c r="B18" i="2"/>
  <c r="B26" i="2" s="1"/>
  <c r="H13" i="2"/>
  <c r="H12" i="2"/>
  <c r="G12" i="2"/>
  <c r="I12" i="2" s="1"/>
  <c r="E12" i="2"/>
  <c r="C12" i="2"/>
  <c r="C87" i="2" s="1"/>
  <c r="G11" i="2"/>
  <c r="I11" i="2" s="1"/>
  <c r="E11" i="2"/>
  <c r="C11" i="2"/>
  <c r="C86" i="2" s="1"/>
  <c r="B11" i="2"/>
  <c r="I10" i="2"/>
  <c r="L85" i="2" s="1"/>
  <c r="H10" i="2"/>
  <c r="G10" i="2"/>
  <c r="E10" i="2"/>
  <c r="C10" i="2"/>
  <c r="C85" i="2" s="1"/>
  <c r="B10" i="2"/>
  <c r="B85" i="2" s="1"/>
  <c r="D85" i="2" s="1"/>
  <c r="H9" i="2"/>
  <c r="G9" i="2"/>
  <c r="I9" i="2" s="1"/>
  <c r="E9" i="2"/>
  <c r="C9" i="2"/>
  <c r="C84" i="2" s="1"/>
  <c r="B9" i="2"/>
  <c r="I8" i="2"/>
  <c r="D8" i="2" s="1"/>
  <c r="G8" i="2"/>
  <c r="C8" i="2"/>
  <c r="C83" i="2" s="1"/>
  <c r="H7" i="2"/>
  <c r="G7" i="2"/>
  <c r="I7" i="2" s="1"/>
  <c r="E7" i="2"/>
  <c r="C7" i="2"/>
  <c r="B7" i="2"/>
  <c r="H6" i="2"/>
  <c r="G6" i="2"/>
  <c r="I6" i="2" s="1"/>
  <c r="E6" i="2"/>
  <c r="C6" i="2"/>
  <c r="C81" i="2" s="1"/>
  <c r="B6" i="2"/>
  <c r="B81" i="2" s="1"/>
  <c r="H5" i="2"/>
  <c r="G5" i="2"/>
  <c r="G13" i="2" s="1"/>
  <c r="E5" i="2"/>
  <c r="E13" i="2" s="1"/>
  <c r="C5" i="2"/>
  <c r="C80" i="2" s="1"/>
  <c r="B5" i="2"/>
  <c r="D22" i="1"/>
  <c r="D27" i="1" s="1"/>
  <c r="K20" i="1"/>
  <c r="J20" i="1"/>
  <c r="I20" i="1"/>
  <c r="F20" i="1"/>
  <c r="E20" i="1"/>
  <c r="K15" i="1"/>
  <c r="K27" i="1" s="1"/>
  <c r="J15" i="1"/>
  <c r="J27" i="1" s="1"/>
  <c r="I15" i="1"/>
  <c r="I27" i="1" s="1"/>
  <c r="F15" i="1"/>
  <c r="F22" i="1" s="1"/>
  <c r="F27" i="1" s="1"/>
  <c r="E15" i="1"/>
  <c r="E22" i="1" s="1"/>
  <c r="E27" i="1" s="1"/>
  <c r="D15" i="1"/>
  <c r="D81" i="2" l="1"/>
  <c r="L84" i="2"/>
  <c r="D9" i="2"/>
  <c r="J84" i="2" s="1"/>
  <c r="F7" i="2"/>
  <c r="L81" i="2"/>
  <c r="D6" i="2"/>
  <c r="G18" i="2"/>
  <c r="M26" i="2"/>
  <c r="G65" i="2"/>
  <c r="I24" i="2"/>
  <c r="D83" i="2"/>
  <c r="D7" i="2"/>
  <c r="L82" i="2"/>
  <c r="J88" i="2"/>
  <c r="K88" i="2" s="1"/>
  <c r="D87" i="2"/>
  <c r="G34" i="2"/>
  <c r="J83" i="2" s="1"/>
  <c r="L83" i="2"/>
  <c r="I32" i="2"/>
  <c r="K67" i="2"/>
  <c r="F58" i="2"/>
  <c r="L86" i="2"/>
  <c r="D11" i="2"/>
  <c r="J86" i="2" s="1"/>
  <c r="C89" i="2"/>
  <c r="G74" i="2"/>
  <c r="I72" i="2"/>
  <c r="F8" i="2"/>
  <c r="F9" i="2"/>
  <c r="I73" i="2"/>
  <c r="G62" i="2"/>
  <c r="L87" i="2"/>
  <c r="D12" i="2"/>
  <c r="D84" i="2"/>
  <c r="K84" i="2" s="1"/>
  <c r="G59" i="2"/>
  <c r="I35" i="2"/>
  <c r="G48" i="2"/>
  <c r="G58" i="2"/>
  <c r="D10" i="2"/>
  <c r="J85" i="2" s="1"/>
  <c r="K85" i="2" s="1"/>
  <c r="F60" i="2"/>
  <c r="G60" i="2" s="1"/>
  <c r="H67" i="2"/>
  <c r="K26" i="2"/>
  <c r="I37" i="2"/>
  <c r="F52" i="2"/>
  <c r="F53" i="2" s="1"/>
  <c r="L88" i="2"/>
  <c r="L74" i="2"/>
  <c r="G45" i="2"/>
  <c r="G49" i="2"/>
  <c r="B86" i="2"/>
  <c r="D86" i="2" s="1"/>
  <c r="M31" i="2"/>
  <c r="I5" i="2"/>
  <c r="B13" i="2"/>
  <c r="B40" i="2"/>
  <c r="B53" i="2"/>
  <c r="B80" i="2"/>
  <c r="C13" i="2"/>
  <c r="G66" i="2"/>
  <c r="H81" i="2"/>
  <c r="H89" i="2" s="1"/>
  <c r="I90" i="2" s="1"/>
  <c r="D53" i="2"/>
  <c r="E53" i="2"/>
  <c r="E80" i="2"/>
  <c r="E89" i="2" s="1"/>
  <c r="I19" i="2"/>
  <c r="G80" i="2"/>
  <c r="G89" i="2" s="1"/>
  <c r="B82" i="2"/>
  <c r="D82" i="2" s="1"/>
  <c r="I22" i="1"/>
  <c r="J22" i="1"/>
  <c r="K22" i="1"/>
  <c r="J81" i="2" l="1"/>
  <c r="K81" i="2" s="1"/>
  <c r="F6" i="2"/>
  <c r="F67" i="2"/>
  <c r="D5" i="2"/>
  <c r="I13" i="2"/>
  <c r="L80" i="2"/>
  <c r="L89" i="2" s="1"/>
  <c r="G52" i="2"/>
  <c r="K86" i="2"/>
  <c r="J87" i="2"/>
  <c r="K87" i="2" s="1"/>
  <c r="F12" i="2"/>
  <c r="G26" i="2"/>
  <c r="I18" i="2"/>
  <c r="I26" i="2" s="1"/>
  <c r="G31" i="2"/>
  <c r="M40" i="2"/>
  <c r="G53" i="2"/>
  <c r="D80" i="2"/>
  <c r="B89" i="2"/>
  <c r="F10" i="2"/>
  <c r="G67" i="2"/>
  <c r="I34" i="2"/>
  <c r="F11" i="2"/>
  <c r="J82" i="2"/>
  <c r="K82" i="2" s="1"/>
  <c r="I74" i="2"/>
  <c r="K83" i="2"/>
  <c r="D89" i="2" l="1"/>
  <c r="J80" i="2"/>
  <c r="J89" i="2" s="1"/>
  <c r="D13" i="2"/>
  <c r="F5" i="2"/>
  <c r="F13" i="2" s="1"/>
  <c r="G40" i="2"/>
  <c r="I31" i="2"/>
  <c r="I40" i="2" s="1"/>
  <c r="K80" i="2" l="1"/>
  <c r="K89" i="2" s="1"/>
</calcChain>
</file>

<file path=xl/sharedStrings.xml><?xml version="1.0" encoding="utf-8"?>
<sst xmlns="http://schemas.openxmlformats.org/spreadsheetml/2006/main" count="196" uniqueCount="90">
  <si>
    <t>KÖLTSÉGVETÉS MÉRLEGE</t>
  </si>
  <si>
    <t>2023.</t>
  </si>
  <si>
    <t xml:space="preserve">        Ft-ban</t>
  </si>
  <si>
    <t xml:space="preserve">Bevétel </t>
  </si>
  <si>
    <t>Kiadás</t>
  </si>
  <si>
    <t xml:space="preserve">Megnevezés </t>
  </si>
  <si>
    <t>2022. évi eredeti előirányzat</t>
  </si>
  <si>
    <t>2022. évi teljesítés</t>
  </si>
  <si>
    <t>2023. évi  eredeti előirányzat</t>
  </si>
  <si>
    <t>2022. évi  eredeti előirányzat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</si>
  <si>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</si>
  <si>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</si>
  <si>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</si>
  <si>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</si>
  <si>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</si>
  <si>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</si>
  <si>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</si>
  <si>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</si>
  <si>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</si>
  <si>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</si>
  <si>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</si>
  <si>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</si>
  <si>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</si>
  <si>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</si>
  <si>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</si>
  <si>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</si>
  <si>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</si>
  <si>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</si>
  <si>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</si>
  <si>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B. FELHALMOZÁSI KÖLTSÉGVETÉSI BEVÉTELEK ÖSSZESEN (B2.+B5.+B7.)</t>
  </si>
  <si>
    <t>B. FELHALMOZÁSI KÖLTSÉGVETÉSI KIADÁSOK ÖSSZESEN (K6. …+K8.)</t>
  </si>
  <si>
    <t>C. KÖLTSÉGVETÉSI BEVÉTELEK ÖSSZESEN ( A+B)</t>
  </si>
  <si>
    <t>C. KÖLTSÉGVETÉSI KIADÁSOK ÖSSZESEN (A+B)</t>
  </si>
  <si>
    <t xml:space="preserve">D. FINANSZÍROZÁSI BEVÉTELEK (B8.) ÖSSZESEN </t>
  </si>
  <si>
    <t>D. FINANSZÍROZÁSI KIADÁSOK (K9.) ÖSSZESEN</t>
  </si>
  <si>
    <t xml:space="preserve">Ebből: B8131. Előző évi költségvetési maradvány igénybevétele </t>
  </si>
  <si>
    <t>E. BEVÉTELEK MINDÖSSZESEN (C+D)</t>
  </si>
  <si>
    <t>E. KIADÁSOK MINDÖSSZESEN (C+D)</t>
  </si>
  <si>
    <t>Település</t>
  </si>
  <si>
    <t>102031 Idősek, demens betegek nappali ellátása</t>
  </si>
  <si>
    <t>Normatíva</t>
  </si>
  <si>
    <t>önk.hj.</t>
  </si>
  <si>
    <t>Intézményvez. Bevétel szoc. ágazati pótlék</t>
  </si>
  <si>
    <t>bevétel összesen</t>
  </si>
  <si>
    <t xml:space="preserve"> Kiadás-Intézmény-vezetői ktg.elosztása</t>
  </si>
  <si>
    <t>kiadás összesen</t>
  </si>
  <si>
    <t>Szociális ágazati pótlék</t>
  </si>
  <si>
    <t>Társulási normatíva</t>
  </si>
  <si>
    <t>Veresegyház</t>
  </si>
  <si>
    <t>Erdőkertes</t>
  </si>
  <si>
    <t>Galgamácsa</t>
  </si>
  <si>
    <t>Váckisújfalu</t>
  </si>
  <si>
    <t>Vácegres</t>
  </si>
  <si>
    <t>Csomád</t>
  </si>
  <si>
    <t>Vácrárót</t>
  </si>
  <si>
    <t>Váchartyán</t>
  </si>
  <si>
    <t>Összesen:</t>
  </si>
  <si>
    <t>107051 Szociális étkeztetés</t>
  </si>
  <si>
    <t>Áfa visszatérítés</t>
  </si>
  <si>
    <t>térítési díj</t>
  </si>
  <si>
    <t>kiadás Szoc.étk.</t>
  </si>
  <si>
    <t>kiadás Házi sny. Szak.v. 50%-a</t>
  </si>
  <si>
    <t>Kiadás összesen</t>
  </si>
  <si>
    <t>lakos</t>
  </si>
  <si>
    <t>önk.</t>
  </si>
  <si>
    <t>107052 Házi segítségnyújtás</t>
  </si>
  <si>
    <t>Maradvány</t>
  </si>
  <si>
    <t>Intézményvez. Bevétel szoc. ág. Pótl.</t>
  </si>
  <si>
    <t>kiadás Házi sny.</t>
  </si>
  <si>
    <t>Rád</t>
  </si>
  <si>
    <t>107053 Jelzőrendszeres házi segítségnyújtás</t>
  </si>
  <si>
    <t>Támogatás</t>
  </si>
  <si>
    <t>térítési díj lakos</t>
  </si>
  <si>
    <t>Teljesítmény</t>
  </si>
  <si>
    <t>Működési</t>
  </si>
  <si>
    <t>104042 Családsegítés</t>
  </si>
  <si>
    <t>Háztartástól kapott támogatás+ Int.vez. bevétel</t>
  </si>
  <si>
    <t>kiadás Családseg.</t>
  </si>
  <si>
    <t>Kiadás Szakmai vezetői pótlék</t>
  </si>
  <si>
    <t>107015 Hajléktalanok nappali ellátása</t>
  </si>
  <si>
    <t>térítési díj Önk. Ellátási Díj, egyéb bev.</t>
  </si>
  <si>
    <t>térítési díj+Esélyház bérleti díj lakos</t>
  </si>
  <si>
    <t>Intézményv. bev.ágazati pótlék</t>
  </si>
  <si>
    <t>Intézmény-vezetői ktg.elosztása</t>
  </si>
  <si>
    <t xml:space="preserve">kiadás </t>
  </si>
  <si>
    <t>ESÉLY Szociális Alapellátási Központ</t>
  </si>
  <si>
    <t>Térítési díj</t>
  </si>
  <si>
    <t>összesen</t>
  </si>
  <si>
    <t>Háztartástól kapott támogatás+ egyéb bevétel</t>
  </si>
  <si>
    <t>lakos tér. Díj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</si>
</sst>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00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5" fillId="3" borderId="14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3" fontId="5" fillId="3" borderId="14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19" xfId="0" applyNumberFormat="1" applyFont="1" applyBorder="1" applyAlignment="1">
      <alignment vertical="center"/>
    </xf>
    <xf numFmtId="164" fontId="8" fillId="3" borderId="20" xfId="0" applyNumberFormat="1" applyFont="1" applyFill="1" applyBorder="1" applyAlignment="1">
      <alignment vertical="center"/>
    </xf>
    <xf numFmtId="164" fontId="8" fillId="4" borderId="20" xfId="0" applyNumberFormat="1" applyFont="1" applyFill="1" applyBorder="1" applyAlignment="1">
      <alignment vertical="center"/>
    </xf>
    <xf numFmtId="164" fontId="8" fillId="0" borderId="20" xfId="0" applyNumberFormat="1" applyFont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vertical="center"/>
    </xf>
    <xf numFmtId="164" fontId="8" fillId="3" borderId="19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vertical="center"/>
    </xf>
    <xf numFmtId="165" fontId="8" fillId="3" borderId="19" xfId="0" applyNumberFormat="1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vertical="center"/>
    </xf>
    <xf numFmtId="164" fontId="8" fillId="3" borderId="28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6" fontId="5" fillId="3" borderId="17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7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vertical="center"/>
    </xf>
    <xf numFmtId="164" fontId="8" fillId="7" borderId="0" xfId="0" applyNumberFormat="1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6" borderId="2" xfId="0" applyNumberFormat="1" applyFont="1" applyFill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6" borderId="20" xfId="0" applyNumberFormat="1" applyFont="1" applyFill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DF344A-CA9D-4704-9170-4A1348CA99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92E4148-A5C6-49E2-BFCD-115DA6F265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49D4B61-2567-4CE1-B0D2-A6E3D0E0E4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6CA06EB-1E6E-4EED-BEEA-FA37428641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DCFAE4C-493F-4735-B50D-ACAE0CB139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1DA8CD0-DBEA-41DF-8F15-7B073B19C7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D3BA220-337C-4282-B16E-6CF34C37BB5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4DE34FB-84C5-4C94-92A8-254459779E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91D6737-C762-4A70-BC73-7718A124FA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DE7A704-0555-4C04-B860-4FA98202EF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168FF5A-913B-4630-ABB1-E5594A9543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D4E3F3C-0F20-489E-A175-20EF8221DF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BE6BC005-399C-4F63-88A9-DE9259C1CF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5FD2366-22D8-4425-BF8F-34D29A10F7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208735D-4497-498C-A741-4BBB614006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E3F5D77-F14C-4B0F-AB28-3E83ADFBEF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2E3316B3-0ED7-4E6F-B431-764397FF53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E8B5B4AC-5B1A-4BE9-9780-112C967FD5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F58743E-6FAD-45C3-8BA4-7BFB02BCC5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95638FF1-C158-4BEF-B1FF-39247CDCBD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BE8AC5F-C519-4E79-AEAA-4C8FC5069F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B2BFDE07-48D6-4DC7-84B1-906F34D6EE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2E3F8E8-5B92-44BC-BAB8-BC8920E4F7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A3409DB2-02D1-4673-B9D1-7074016172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7D7531D-48D1-4FB2-8A78-685E21CBA4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F4EEBBD-0E6A-4E28-9DB2-5E17A8FE0C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9DAFC45F-4AB6-47F0-8925-FABAE9461A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908137DD-6EBE-4CAF-AA1E-414E0AFFC32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F24DD96E-0B7A-45D2-90E9-17F4624E20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BC9398C-A9F5-43FF-8C7C-740E0FF561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BCAEFAC-498B-48D6-8843-4BED614689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4BA2D61E-A325-4BDE-B35C-D4CFE5322D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02F12CF-E4B9-4D07-907C-F9BE0BC2DB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38E16E34-3477-4CCC-A012-87815A9973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455B61DB-119F-44D5-B56F-FC9A0D416E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FD9D79EF-9772-4699-B6CC-7938D47ED1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AD98D3C-D70C-46CC-BBAF-7A1FF6D6DB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C4F4F848-EE7A-438A-BB47-3E371A9CFE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7E4C8FB-32C0-4A41-A48E-2FD19E7171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21432EE0-8C18-469F-B7F2-02819A92A0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3319C08-E937-45C5-8FD3-64EBEB4A61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E3592472-A202-46CE-8FB1-51CE5475B9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67137C5C-FD7B-4815-AC07-CB38D72006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1F6E78B3-E49B-405D-93EA-294B30D420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360CACB-6785-4D90-8BDD-0EDD87231D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8B4DBEC6-F3BE-4C53-8EA5-A6D8794101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60BF5B5-AC96-4924-A2F7-39F02926AB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FAB92688-C974-4BC7-8829-D2B4AD5AEF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783E4D9-DA03-41B2-BB37-2125E72B76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B2E97F67-6E4B-4C5A-89C2-575F3D2E22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1F0B537F-7E58-426C-B26A-EB5A77A7C7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A52CC8AE-3A09-4EA7-AB88-22435F7214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526898EB-498B-4FE6-8EC2-1BC47203A4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6F2314DF-EF60-481F-AFDD-F570230809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88962587-9EC5-4822-9B67-FEA3625EC4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AD0E956B-D68F-4388-8892-21676424C0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37052276-3106-4B64-A235-0F2CA6D9A0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C4C0B90B-3F4F-4AC4-8047-D5325B8100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9F4D419B-A675-4521-AD56-BF9FC99F2A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A7F399F4-00E9-4AA5-BB7E-E1FAD49B8D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8292F2FC-BEDA-4BD3-8F9B-BFC32F61E3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69C81C9-67C4-4D5B-95C9-8FB0D8DD71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3760A123-4808-44C5-A37A-22F1D311DF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FA81CD63-76B1-40C5-B83E-9594AD1C4C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568ADAB5-6E30-49E7-A648-B73F072B2D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FDE17449-1E68-4289-AF55-1877A3735C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85437C6C-CB1C-450F-AF01-D461D2744B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F19F9B7C-B6DE-4F34-836B-823E3069DC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98DEA18D-4EB1-42D7-9FDE-0FE8D199E8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A381754A-6F09-41EC-823F-0003D0945D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8995C6C6-C4F3-4FA3-8BC7-15F3E3CE4F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211888BD-B521-40DA-A386-5AC5B832B2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DB159BBF-143E-4758-85F9-ACF72D80D8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AFCA85F8-8AF5-4BFC-836D-A9AAE6E73D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20692232-B69A-437B-9BBB-84578D11AD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B21D73F9-53B4-4C7F-8B6D-46FA85D6DC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47EF92ED-CECE-4B5B-B2A2-BD507D7741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834A13D5-9099-4F87-B0C6-138B68EB27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2AC97980-590C-4E67-9CEF-AE2F569DC0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65ADAE7-C3EB-48F0-88A1-1A37088981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40FD878B-5423-4DF0-9041-24CDD3CC1A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1173D90-23D9-4687-9B9E-22B4A303CC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D7A48B06-AC5C-4741-BA5E-3E40B29503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69BAD60-D890-469B-9456-64CE3E97DA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7729ADE-CB0F-4703-9EB8-11FEA53FB7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639D6A2D-659A-49D1-9125-A8C4CC4CB8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448555C3-FAE0-47E8-AF1F-EA4892FE8C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1E93ED85-C289-451F-B5C1-1BF095FBF1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50986570-B148-4E72-8550-57578F1CC3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39589882-1AC0-4D4D-AE1A-971F5451FD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5F1BB414-4D66-41BC-B520-942429D683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4525368-5690-4256-9ADC-02FDDB5672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6FD09371-A6E5-497B-89F8-319A30E6A9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75DB38F6-C53B-40F7-B31E-87B88183C8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8DEBC7E7-199F-4565-AF2C-8B7E2EB379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5BFEB74E-A7AB-4652-9FC8-0AEDE1B123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6A77DA62-4A5F-46BF-9549-95A702C913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3EF0A966-A8FD-4145-89FE-9036C44D08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EF56B0E4-A5D1-48EA-A7D9-70EFFA847B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23BDFB19-8E27-4098-AC5B-7084ACB123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D29AA9E4-A6F6-4443-BA97-AA5114B7260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74C7E24C-4983-425C-9EC2-7D6CC4BEA6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133C9287-3070-4B2A-AFAE-5DC03B23CF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FE72926F-DFC2-470D-8A1E-D883BCA14D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FEFA45B3-A192-4354-A628-C206562B32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CC02A7C-85F4-47B0-921F-70D2ACB6A8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C1AF1896-4DB0-4F71-B7A2-D5B784C06B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3D245D2-B24F-48B8-A353-CFB4B17280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99F9BAFB-1173-455C-B4EE-2A5BB50787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29DE0E67-03A9-492D-ABAA-825110DD34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B0A0264-C443-442F-B5C9-B2373C0019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71FE0166-939C-4E9A-8DF0-408E0C54D3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E31C6F5F-D2F9-46C0-A5D2-C2944C5306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7A72F46F-0AB4-469C-BB57-4C1C51F8F8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7EC1B3C-1A6B-43DF-9B61-87E559DD48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94251B88-ED82-445A-92B3-C7F9F9D633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A982AB44-A792-41AB-95D4-C52CA247124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9AE2F8CA-C78D-43A4-AB53-476CBF22C1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64B270A3-061A-4962-964F-1286C13ABD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20E8C3D8-82B3-48DF-997A-BEC778729D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BF2F02C9-AADF-48A0-B4DA-10604A1E12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13AF9528-50E6-4438-A8A6-F46FE1A1E1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A0434E95-A1B9-4F60-90DC-E137CD32B0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15D93855-5213-41CD-96D0-7E88E9583F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BFC134A7-AEE2-428E-BA12-F84E96C59E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F1FDFF05-0CDB-4EF6-AA57-5C389CD868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6C539C0-BC2B-4F3E-B54B-428BB182A3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1732C7AD-12D8-43AA-9DB0-01C8837D1A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32856972-7619-4E82-A436-4DF57E8EE8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768C6D63-4F4F-42CE-9427-18B019E272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CBC733E-6C9C-4F07-B111-E4569982F0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C35E4D3C-1705-497D-A4C8-FA8B0FE2CE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1CCBC0BE-DEB3-4890-8347-213B131BCF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1D71E826-3B82-4DE4-9C6E-CEB3CAAA03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F4A0414-521B-4316-8C0A-9B7E873072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E0B022BB-E623-4757-839E-7FF842593B2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1E8791ED-71DD-4613-9B2D-0762AF2508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4418ED8A-BF11-4D3F-92CE-445538C486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D4AE9E3A-0D46-496B-A5F6-EEB940A3FF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654838B8-FEAE-4BC8-9898-5B62F18E97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D84156A9-952E-498B-9247-0F2CA66C39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315ED4EE-73E6-4A14-B03C-1C769A5454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86DE5BCA-3152-4A17-9031-9FBFC9CDC6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C660F7D9-135D-41A7-973A-FD9B0ADB31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519D11A-A53D-4080-B856-DA7BE8E26F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19423E0-4B8B-419B-A98C-02EECBBE47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E8EF4BCE-865E-49F1-9EFB-33E56F7E28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D13472D1-CBF3-4724-A6CE-92B2256EAC4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DDF05BF-FB38-4A30-97AA-2877662421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905A4B93-BABD-4BCC-9F58-DE89A84434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C6CE34CE-C572-4FD2-A1E0-C31C97BA78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891215D2-805C-47EE-B367-4FAFFB7E05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7C2EC6D5-94F1-4F59-B62C-CE12E6DDBD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3C818CFC-1751-4FD1-BFB2-D970E38EB7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DADB5C6-5E8F-4B56-9220-EA76AD1305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6D68E758-10F3-4FD1-A884-8EB7DC92B6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4199107-4480-483B-8A2F-8D15802E96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60EBB7A9-54AE-4280-BDB8-E4EC186D2C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D359B85-C196-4FEE-9DD7-94FC8524B5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57AAF5D1-E57C-485E-B458-EBA23A8A0D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469D42A9-0A97-43C8-A260-6F8EEC0459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4172E884-522A-4206-B54D-14EA442791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5305C921-2ED6-4283-84A4-048CC8D17F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8D4F0D31-14D5-4D51-BB66-458764082D9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C074047-1222-42B7-946F-2623E5FD4C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FB647766-CA6D-4D32-B63D-E1BD945E03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E712BCBC-4E2C-46A0-93D8-407447DDF5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812338E3-8B0B-445B-8A07-DACCD83608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ABFC2C83-71C9-4296-A21A-EC3D231C0D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9E924BC-B401-4A13-8D13-F0B85F53FD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40F1B448-CD04-4FA9-BBC6-0F49103519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B4B0D59B-A9E3-4411-A1A4-100725D246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675997FE-3D15-4A30-832C-9E1A5FFE49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45D61DD0-0CEA-4225-A8A3-916752631F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FE9040B8-8593-4DDC-BC47-52980816E2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706271CD-E531-4FA0-A9CE-CE191284C2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B3892662-AAEF-483E-8145-83EFB18361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3E43CC8E-10FC-4716-84D7-A334DD7096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920A19EE-4255-46C7-855E-9909D16CF4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9EE963C7-88A5-4BA2-AB81-5A3C596CE3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48205F8C-822F-4B28-9EBC-0141FA796A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1571AE3A-A2F1-45D2-8544-5E3CADC114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8598E368-BFDC-4DA5-B081-9F246E4592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C7985D43-F84E-40B5-8EED-AFF5ABBC83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F0AB802E-B52E-4E1D-B8AB-F267B74E055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A9A9F17B-C0EA-4C16-8040-733F3C3C21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CE9E4172-10A5-4B4C-B48C-69CAF12A6C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220885E2-0D2B-46B5-B4F8-F202AC5484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186A220E-BF24-4886-B37A-2982C0F53D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3079465B-8DF5-449F-8DC8-EB13245388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821EDD8D-36DC-43FB-B6B8-51543E22B2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96A4EA45-D4DC-4169-B75E-D5D8024CAE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D529F777-A9F2-41C8-92CB-0A091BF563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11754B96-2629-4223-84AC-0E04B6DE72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4C0ACB3-09EB-419C-97AE-129ADF339A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7CE698D4-F9FF-4DE0-8DA0-092B969677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D5518985-4A7B-4747-BB09-5803D46F818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7E2A5E34-6A65-4413-BE11-1155D5E1DA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E7D8F470-61D2-4D61-B888-E2B56675E9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463091D0-C3D6-4B98-9331-C239D383F3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1F799BA8-1727-480F-9D16-4674EFBAF4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9E78B67-58E6-4C12-B351-7B7CAE430F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393C53FF-DACF-46FB-94B5-93B1E98AC9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ECD0A289-2371-44DB-8AC7-3137F5D8F5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113341A1-E797-470C-B1EB-B157FBDD5F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640CBB8-1E3C-4385-89F3-5A38601756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63E37A6-E206-401B-9B31-BAA6F6B974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22D7AA0F-267D-444B-9F67-9BA07682D5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BE0A1877-49A1-402E-8152-4752BCF45D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71DA82E4-26D5-49A3-9745-3AB4C0C2DE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ED235218-3766-4063-A69B-14A9DBE436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225FE1A4-1895-4090-B59B-8F655F6E9C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B9929037-60AE-4EF6-9407-E91C4DBE8F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6D992965-0F5D-4956-BA02-C94C025C3B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583D97DF-E923-4522-887E-09E4CE34BB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73C3DC8A-4085-4114-BC44-C281EA1EBE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E1D2B38E-D811-41DC-808A-CC256C46C7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3DEF6FBD-864D-4732-80AF-35E871CB2C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F9AE91FB-B117-4A58-9F7C-400F859EB4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67BD974-2BE4-4748-917F-C90E3BD6BA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B9E8CA78-4BC2-4454-8190-71B87CB8B1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5DEDD11-3B5D-4DA6-AA60-9FCA4CBD7D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DD234330-98E8-4502-91D9-CF1C1E1381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986BD093-1059-4EF8-8D38-498DB13D40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633AE350-AC8D-44AF-A5C5-9BD176E6E0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A09173B2-F5AE-468A-B3EC-64D66738F4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DB0CECB-E525-47E0-8666-135D2562DF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ADE7AA0F-7D44-4D02-B319-9D723ABBBE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7B7F4E18-2FB3-48CD-BA6D-DC9284F424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FBF5AEFC-3552-4742-AF9C-5168FF9787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43139B97-5606-4DEC-A4B3-400E084A83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1530DE3D-D3FE-4104-9040-FBDE24D1D1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2BE5F0E2-CEDD-4691-BF16-ED52F2C58C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CE66D2DC-38E0-4BC6-9776-AF2FB7C90C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1EA0F3D1-6367-47D5-8A1F-E0D14DD234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9D70625-1682-40DD-A68C-3FC6CA706E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D77AB0F2-62C5-4310-ACF2-315E1C476A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E7EED80D-70EE-40D4-96BC-6CA21D784D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7B57701A-57B8-4D6F-9CBE-208FD03EC7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FCD45A60-E2D9-4616-8811-3741DCB888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82D08C88-8649-4558-8713-77B4B17A11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9F29E311-702F-406E-8A14-1D53989ADA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4297B9A9-33A5-43C6-884B-0A1BDBC1AE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21C9553-0F36-435E-B57A-D917F4963C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A8DB220E-636B-4525-A611-A3B58BF75C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B9A6CC04-066D-4AB9-AA18-AE0100E3C2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562E2634-0321-4112-940A-E17D9316C4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7F95A1FA-3650-4DD9-9D2D-F89FAD798F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83D8999A-0C12-4782-9C9C-F103AB3393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E2D4B087-A720-4D42-92AF-0CC64DEF70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796D38F-458F-4559-BE49-07FBCAF1B02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F39D45EC-A723-45F2-8078-F36AEA74D6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26C435D-5292-48DB-A6E8-0CAD8F79F0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BA349E08-FB23-4E07-8938-2C25BBD079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B78BB029-EC46-4FAC-8E3B-A93FB70028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F745C844-5B1D-4ACB-A92E-6016222A64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F7CABDE9-EB24-4865-BF8B-7116230644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5B29EEB2-0E18-4E4A-B055-E19B4CF419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AF184117-8859-4649-9E93-FE642B72A8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EC77782E-E081-4D7C-A7ED-63C10C20BF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CD99C4F4-E4DC-4BF7-A5BB-B26BB2BB418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814FCA45-7C5C-4FBF-A55E-2E9CF5CBF6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4771C982-362B-4720-9DDD-B52F028AB8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226BBC86-D32C-4109-B20B-A06DF58596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DA3D78DA-C276-41D0-B1AE-098305C872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3BA35A50-7F71-470C-A3BF-761536EF3A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A989EFEF-454F-48A5-A351-5B6CDE79E8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11DF056A-E90A-4494-9AAD-C52437040D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CB1F89A1-7C00-4BE1-AB3B-3E10336F78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DFDADFA4-FD49-4B22-A514-9E7AB20A73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6BCA0FAE-90E5-4044-8ACA-0734BAC34C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78D0AA04-CC57-46E3-869A-65774AB68F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95F7C683-0D21-4981-B40E-A35F2EFAB7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D232C8B7-99FB-4D25-901D-88C24C25F5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BB165FF4-37BC-47D7-8F25-1841A8717B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DBA5D362-D5F6-48A2-A0D7-04FDA23808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A667B985-9135-42DF-BB16-F996FEE7A6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A2BAC8B4-9C44-4AD3-B90D-1944590E00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AEFB303A-C927-4C48-B957-BA4C40DDEF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DAD30D10-EC4D-437F-B293-45A13DEDDC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F953EC17-280D-4E29-9832-A13890BCA8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AF44618B-7A55-47FC-BE96-94AF367937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C76B7E9A-AC21-43A9-9AC2-03E384E137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43D62C25-E093-4C8F-9E3F-8A90670D45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67374E45-E5A6-4671-B45D-48811DF944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F7A096-7B8C-4184-9DA7-F2E1F35CBB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3B56D93C-FFAA-465C-938D-5D39139595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A552339E-C048-408F-9A5A-C36389A67E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21C81FE0-D4F8-441F-A9D5-13AF8B8B63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3B42085D-BF24-45E8-A514-F08D4B2747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E8256C14-C492-4B4C-A04F-73D9789C7B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CBC76F4-4736-47E7-BB22-8273269ED4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4128AD68-6D60-46AC-A211-FB2EA63019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562E1B3-6A82-48C6-842A-5F76BE8FD3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7AB94F17-E0D1-473B-8A40-7930843E5B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59CC110-DCE6-43F0-B129-4819F350EC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F913213B-2E77-451C-941E-A98D8C02BE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D739EE99-84D5-4976-80B8-6D3608FD10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DB0AE5D9-5AC5-4ECC-8DF2-67BC1F25E1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33F5C345-6AB4-4308-B400-77DADE5493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747C5901-F866-4149-B009-2E181A0F75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78F04A06-AF27-43C0-8693-48A5CC6F0D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DFE50199-0625-48F7-90B7-922CADE6F3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60D685E8-CD91-4F2B-9F2F-73814D453B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6DD5FC1A-C12F-45EC-B44D-EAB351AE64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E18F8BC6-973C-4544-8211-51F6968F92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BA1A9000-DDA4-41BC-AD54-6D03412AA5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BF7FE05F-CDF7-4A98-9D9E-BA1DBC21EC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23E3422A-313C-4E3F-80F2-E909AF93E1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8A009439-6ABD-4121-8096-53A0495D4E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18B5E7EF-8383-4056-9EC2-EFC7441111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BE7C37F0-B3A8-425C-B154-37FDA755C7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B8B44EB4-4467-4C39-AB1D-F5FE50F098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D1560A0E-B2D2-4F9D-B5B7-9DCF3A309C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5DF7FA31-9EF3-40F4-972E-575D8D0B33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75358B15-725C-4A00-B03E-96543FB63A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43DAABD9-8C31-4F37-9572-DA156126BC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E5AC223B-5BC4-4AF7-A5C5-3BBD2E083F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EF03595D-6FB8-4F60-8523-A6A5E069EF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5F12CFBB-5213-4464-B169-4AFEB39F7B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AAD0CDDE-AFCC-4B8A-9C9F-0881EB8F37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A2516EDF-0EEC-4C39-9A1D-071A7747D0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9B204848-CB19-4036-9F23-2A9ED2DC9F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D1D68015-748C-4464-833A-F0CFF51E60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AD0BC34D-8F98-457C-90CB-BD9ABE207C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83A0D850-ED23-487C-B855-6CC1AD7894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25D762F8-BAF3-4710-BBF8-00C9EA0E78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B4CFD7F1-50E6-4170-8268-5FC10FB2E3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AF7FD20B-6615-400E-9373-80CAD15E98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1FCE765D-B0E7-4316-9EB4-B3C1F1761C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D76844D8-AD0D-4059-BC3F-6C83E73AE5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8E3E6165-1BCC-46D3-839A-4552B83CB1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D6D3454C-CD93-4CB9-B144-6A98269BC3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25FA188E-330D-41D7-94B0-EF9E7563EA9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29823FA8-F187-4E73-B15C-AB23A06CB0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1D227B43-917C-40F5-981C-4FB3BDFC36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36268A8F-FAD3-47A1-838C-5F11635D43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2F9B01A9-2782-43F8-A37B-F579A6B510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B7FB004-CF1D-4A06-BED4-0FFC93A799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E639A3B1-C70C-4286-AC14-8866B59A604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4639AB4D-69C4-4820-825C-32EF52EFEC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A14C6248-8BEC-4D9C-B7B5-3C60CD2D8C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1B6BE168-07C4-4AD1-926D-86971A7BA6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9D86F97D-8AA8-4AA1-89A6-22DA9DBD0C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E0895E2E-D10C-4C31-AE06-B451911864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1FD35DAC-75CA-4142-B3FC-075B639FFF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9A29C302-9298-4AFC-9D8A-A2091D1EDE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E5604C8A-AD61-4BCC-8CE2-17DA28E2AA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34878A3A-4079-4111-98DD-852AB5AF97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E607A7A6-AE94-47FB-8870-B67A9ADEE7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961578B-B3CF-47D3-BDEF-1217992B4A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EF7E53FD-5E0B-4220-8533-016EAF2CB1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C350D09C-764A-4D48-AE39-E7D98AA00A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B524F4DA-08C4-44BC-B080-1386815A498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4BBACBE5-DB2D-4465-AF3F-37D440C8FC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DF13CC6B-5645-4259-82CA-EFDFA89296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2B610EC9-DE0D-4EEC-8DFA-FDEE606405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57096176-8AAD-41FC-92C8-5B60CA2674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777CE7E1-0847-4548-B917-6863203C8E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FBD52178-3D55-4AA6-8F1A-7877F9D1B6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E52FD8B1-86B2-4F76-B69D-D58D389D63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60608CEC-28C9-42C6-8E2E-D4FD48B76F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4B0EEEB7-B983-4568-953E-9EB5C60664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3B9FC037-52D1-430E-8E46-53561066DB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ED324237-C11E-4096-952A-FF65DEB8B9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D7AABA71-8B46-4D00-ADB1-2F6BC1A32A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D7A06710-1FC5-47C0-8016-A0B433510A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C5E00EA0-8C65-439B-9BC4-7B3ADC3762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C351B5E1-EC2F-457D-AF8E-49FF9E1DDF2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8F5C536F-3283-4DF9-99E1-BA23BE91B0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3A695B-EBB8-448D-97E1-A5A6C43A1E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C5585C59-C3A9-4948-B49B-942C3B2FBA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101FDEE3-F757-4526-ABD4-666292ADF9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A2D77A76-705E-443B-B7E4-D9D69F2824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C8F0C606-C725-4A0F-9A40-02719A98D3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8EA28994-B90F-4B9A-9763-6A3F983F5F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20E9D017-B72B-403C-B633-71E40A86A6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58682AB3-FDBC-42C0-A373-FF9F4DFAF9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C3FC9060-1411-4B96-9714-613DB27662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A1ADAC8D-4A67-478A-B297-85CC563C59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F9B5B036-3101-4F63-A089-5E315AF5A24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ABB48C2F-692E-4FA0-8892-4177F48AEE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8CCB9148-20A7-4A76-8F1D-05CAAA937B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61021C2E-2A18-48A1-B9ED-09D81735F6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F19A0E68-E971-404F-A607-96510173B1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18AAA73B-AA9C-4327-81E8-B6D19751DE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A09A0967-007B-4775-A751-D20E17FD54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6669345C-443D-4960-BDD2-B2FA39EA89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54FB35FC-C293-4487-8C92-F6190256B5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77A50CF2-07C8-4848-AA43-37A42CC6D7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966876A2-0AD8-4BA2-AE5A-25E520EE2B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A266474A-D9F8-4FC8-9F46-D20222B14F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A08A6735-D94B-41DD-B03F-C1A16EF568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8AA7F09F-F9F8-42D5-9E0F-E758B57EA3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D6438628-701D-4C61-9F0F-A8B1DFA955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C3A351D8-6F13-4AD1-8F1C-B5FDB40E93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E0D360F1-296F-4664-8166-D964684B5F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DA8B44B3-B5CD-4CC7-9ED7-173F413160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7853461-2845-411C-BB4C-14FA61C987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FECE9C07-DCB5-400A-8201-F14DD3E394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FA88674-F1AF-4D65-87FA-6972A53D6C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A97B4023-F38F-4A7F-8917-F2518AEE3E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3A3076CD-9ECA-4367-A04F-F82EF2B91F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30C7B0E6-27BF-4F90-8C8F-FF2D382543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7B4E1543-0667-4D09-BB78-3234405A42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E09EA1ED-80D1-4497-9A88-9E1761D582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33CA108B-F5F8-4768-8A27-DBC56A7E98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BE48F789-0975-4445-943D-6ED9E09584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A45FD223-1B6D-40AB-8CED-26CC0EF3BA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A2E5EDF9-4988-4288-85D4-4488B124A6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93B02D75-C279-4E06-86DA-613DC0ACD6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4313469A-9F3B-4EFC-9FB0-CD755EE8FA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C607E030-BA4C-4F24-9E7A-1EFC61EE84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598BCD71-95A3-4190-8270-0B001390B4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720EB6C-51AD-4094-9C51-BF868BC66E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6C059C8-D188-4E1D-951D-B75245B387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11D0963E-F3D7-4C4F-B943-A74DC8F46B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F1AA431A-97F5-4687-B879-CD2C19B811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1BB2BEE2-1C57-446C-9FC1-1FA20D591A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7CF27BFA-761F-4EBD-84AE-934E87E33E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DF79529E-9043-496D-B71A-72D3A78074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F33F6C83-9FE1-4F27-8A36-61949B6340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48A276FC-5811-495A-A4AA-437520D9CB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67DC1636-09F8-49C1-A8CC-1B9916F594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FC032ADE-80B5-4B62-9703-3997189769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626BB296-55CF-4F01-9D17-70A145BF5F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82F0F0E0-6ACB-4877-8850-4614DD4B3C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7300314E-52FB-43F8-B59A-7512E8EF09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1A4F48C0-3612-4A90-B1C5-49006C73C7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2EFCAB5F-9048-4D89-BAC3-16854BD0E5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C65875A3-3AFB-4210-A7AF-51ECC23E0B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FA34F993-A8DA-4A87-A094-40FE2E6B46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FAA03765-27FF-4EC5-8A61-9FFA01DA7B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E95AC442-728C-47E8-A858-CB4BC54ED9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703EA1CB-2A7A-40D0-9B98-1563D5EDFB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550FC41B-AF0D-4861-A274-0C8B986925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FFADDB33-C7A4-44DF-8C25-92079E16BA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065B830-981D-47C9-8CA3-8C88BD190C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EE960776-6713-499E-975D-301C5D95FB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879E177F-4E9E-46FB-9E86-F19D8CC7D7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5A142B32-E733-4615-8E66-9B5E182309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5CF4E5E8-1C31-48EB-AF14-8FF6008E08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A9F41C3F-F5DA-4FC3-8D47-C7B5B418CB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E070CDFB-FF67-4221-B7D0-8B543CF3FC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999E3A0D-87D5-4035-9361-42DBCFAF4E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3DE3F7B5-3797-44B9-8777-8D3B350CE5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6D7EE442-B488-49A3-9474-CD290E4C24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C59D14-72CB-49D9-8ADE-F4BAEC3E1C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3AD4EF07-E2F8-410C-AAA2-5EA9805702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B67AE683-0DAD-486F-96AD-E8B4FE2424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AAAD8FFF-2DF3-4693-9F91-1AE81F63E7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31AAA661-07A1-4CEE-9C18-A939F60ED8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2DEEE512-FCB0-4122-B0CD-7DF310C1D0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124B1630-2FA4-43D9-9250-E1797E12AA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98517509-0C02-4680-A392-BA9C5989DF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261C8478-1CF4-49DC-B8D5-47592F499E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A064EB6E-9685-4CE3-B470-2500E86E67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F5ACE10-D463-4D3A-93A3-DDC0802163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BCA0E98A-C7A2-4EED-A1B2-26EA5BB204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CE74F68F-BD57-41DC-8B36-766DDA4D18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12A978F3-4BB7-4A0F-BDE8-9ACCA373C1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F60FABFD-C365-46FA-BE3C-407B554DB6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D3522305-9B5B-4E4A-9C5F-8C136DEC77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439E1228-EC26-4007-B4BB-853B94C093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BE4AE3C0-1181-4B76-84CA-65D6DC20FE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2815A3C6-CCE1-494B-8B2F-0C1F457CDD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1F2CD27F-18A1-432E-BB0E-2EA33E75B5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9995A870-A5A0-4222-91FC-CC7A91026E6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F39589-CA11-44AE-89A1-18EB2056239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BFCEA34C-655B-4E85-A319-4EEC89C7B3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67778EAA-E21E-4B56-AE69-8B334E32CE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249FD9CE-F6B7-48A0-82BF-57A27F6A44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D4C77D2F-D194-4B50-B826-FE5ED1D9E5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67882475-C231-4976-A085-7A02F9A8EF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3E447214-316E-4E9D-BDDC-29AE528D57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17A15339-85F0-4AAD-9F18-588D95CCC2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91651FC9-3B82-4087-A266-5536B8EABC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17B04C77-3AF7-40D7-AA7D-F1832DA05C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969E38F3-C403-4A23-8B8E-9575079ACA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5D9A92DB-25A5-48B5-9689-01A61B4A97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2B379FF5-8914-435E-AB49-E573D054FF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AF6FA06A-938E-4208-B672-DB3BF2E3C3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806D5538-1A28-4F6F-ADF8-41E423AB2A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D3678F8E-0853-4F29-ADEB-1B28C04EBD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ED127125-5354-4CC4-9121-AB39147FA6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B9791B2F-29A3-4DE8-9A90-A8E52C253B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BC3200FF-E175-4215-B936-A710CE7C0A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A41A6B63-6BFF-4929-B4F0-ACA8A31859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48AA337B-7932-482F-B112-4D22EFA2F6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C666EF2D-78DE-4BC1-9046-B33068FB0E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AF2ADEF-2BC6-4A62-B1C2-50880DED4E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34C24AFB-9DC9-41C8-8F2E-035D4D87A3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8E44939E-D299-46F7-90E7-901FF88825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D924097C-A140-4CB4-A562-5B52EF30C6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B98EC19D-8D61-451B-8231-611DFCCCB3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73BD331-6C62-40A7-8652-7CDF892142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B27DCA52-1020-4C64-90F9-A9D81958F4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E2DCFD7F-9E30-4678-AEDF-C50CDE778B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C4C99C87-D5B7-45CE-B299-4F9060F6A5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4645DFB-4A92-4C80-BC8F-F06E5B1737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B2DFFE-B194-4EEB-AF5E-933F5FFFB4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AC90B135-EEE5-4C5A-AC9E-57800F81B8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571C9D01-65AF-4929-A45F-E13DDB78F3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30A501D5-91AA-4F65-A4D6-FB76F9A9B9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F7830DBC-4342-4171-8B14-CB97A03F55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BDC93675-BABA-4C69-88F0-057510E41D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C30AC400-5A98-4D67-9075-556F0553D6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4D324A8-D5EA-4CC2-B244-C0F9F4A172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C4262FD3-2F92-49B1-93EA-4126126AB1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DBB5BC0F-A9CE-40F0-B01C-36A4403DE1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182A46C-48B1-479D-BC5B-2D044FD4769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674FE3A7-67D1-4B04-A5FC-5F4BD1CD36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C935E89F-8BC1-4C30-AC76-D1BE193E20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54904E05-FBA9-49AD-B072-53EA3DF49B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C3F5EE90-A4A3-424C-A247-022A5B7A53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55A3B11A-DA67-4BA5-9B83-A69EB4AE26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8507300C-7997-4208-87BB-EA8E678278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3656B05E-4ACD-4D79-8CD8-A88344F4A1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551E735D-D2FE-4297-A29A-2DD528ED57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F14DEA5A-00DF-4191-B5F7-4CB1668BE3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948CB79E-DBFC-4AA6-A236-30CB2C32E2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9B497F0D-2E9F-4A1B-86D8-C6ADB2680F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9143C1C7-5EE2-4F9A-8AAA-5F83D7D925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27ACF4AB-A508-460B-9B37-B0CED66011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986871FD-B5E3-4B41-80FF-088A21C0D5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7EEA79AA-4510-4EF0-8A54-D70CA3DB73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CA466EDC-F2E4-4379-9929-C938C47D48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4A5B869-3DBF-4EBC-8466-CD955E30E0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1E183A55-1FC2-4902-8DEA-4D311F5C05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8334447C-19AE-4E14-BE94-1C6FE9F890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BD683C75-8250-4472-A009-1FFE66381E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4EDA9485-4851-4425-BAA3-A38A50DC64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890E6476-8D57-43B0-9C5F-A3F5D0F136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391AE1-8EF5-4A41-9727-661C65D2A0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2BEC5F57-DC8C-4176-8CFF-5FF238FCCF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63F41250-47FD-41B7-8E1A-DE3A34F39A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8F5E25D9-5ED2-49D4-8BCB-F2EFC73D2A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AA933BE9-BE9D-439B-94CA-8AEFADD9AE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608E1C0A-4558-454A-9877-81F230E51A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9FC63493-419B-4BE7-B2DE-B791AC03E9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E8855AD4-FF1B-4F4B-AB42-67F7FAE047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659B374E-041A-44DF-BCCA-B7EAEE769C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56AB008E-9715-4388-98EC-FB222955D38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0389FA7-32F6-443A-A7F5-C23385458B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2DC487A6-F68E-4597-94CB-25BE691A6E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2955CB5-4FBD-4728-AA07-BA3B0C3ED6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34E947D5-2EF7-4FA3-9447-6DE70981C7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F32DD16-BB9A-40AC-9360-17AC7A7A2B1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38D300E-FBB0-4154-9A30-3D6DE0980E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6380EF83-2913-41C5-855F-5EEBCD6938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3F923A0-D24B-4B32-ABAE-D9A9B390B6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2B64085C-E259-49A4-A1F0-1EF2C01D6C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99E7097E-5488-4BAA-9040-9F13E8EC62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DF323451-C0AD-48A6-B3EF-97ED6D2969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E943C223-D0A4-4B4E-9AD2-B03BD6A73A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25DCB4C6-F9F4-4CDD-8EAA-93478BB3BA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D14FCF65-0F87-44F7-A230-ED4ADB979B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59D0CBAD-A115-48C8-B4F4-6E9A63285B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B7BA8F86-BE5C-4028-993E-91B0EB30B5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29FD5767-A693-4A53-97AA-C5CD46AC08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3FEB87AA-0BE5-475A-B05A-D5BAD535A2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AA98C784-726D-4C7C-B3B9-7A50A7C5C2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438FEEF5-950E-471E-9819-9D15377D8E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12B28E82-1154-4021-9F7A-0DAF533912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B4DE0FFA-2B31-4402-8D6D-B8B0BC4C6A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F486F2E8-534A-4F59-87C4-0E3608B8BC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2F799503-FD9A-4B7F-A0CB-B7ECEBDA1F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41426E5B-963E-470D-8E6E-838E5433D8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CCD352B4-CCA0-4DAE-94B7-B4AF80C27E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249F5A8B-8D0A-49C1-8F42-0C55673D11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8DB99F6A-E698-4D2B-A825-8621477E44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9A50DE12-BB92-4CC0-9ED0-F52387B846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9B300F23-9502-4ACA-8FB6-0E81ABBED4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97AFB044-9027-4C84-9A40-48D1FFA959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19F7281A-1F0E-467C-A4EA-CD141D0304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A5E58BBB-A7DD-4C1F-BBFE-0FFD9A6764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C5D692BB-C70A-4132-8076-4A62465B4C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14E1D541-349F-48D5-9908-6D3D491149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E1CDC414-D893-40F4-BAF3-8ADA5A6CA7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D274524-03C5-4F20-8481-15FF0B9944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3F397287-BE5B-4D4D-B157-255D749F03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DEBAB64C-18C9-4173-A924-94AEDDEEEE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3DC48628-56C1-4719-A35D-B477914BB3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33ED498B-17FA-40E1-9F0F-EFCB79E8BA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5FC8FB7B-5818-4A83-804A-79614E06E3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F77227D7-9D6D-45DC-8827-547923BD2E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16A73E4-3A16-42EC-9296-1D56DB7BA7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A610BB4D-A2FB-4EC7-85D4-80A3DE2D9C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77C3739A-F880-4010-AEEE-C2F040EAE7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CA4AA867-1976-4C33-880F-864A3EBD9E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F66A8064-32EF-447C-9614-775C0A6271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EE652EA0-55A6-466A-850D-36CD4371B4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CC51C10B-9965-484E-9E30-67BD79B1D2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BEA84FD4-5A58-4AA0-B673-ADEF9B3186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5545E969-F55D-4592-8DC3-7CCDC8D852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23E1BCB1-68B5-46A3-9EAD-A041E8E0EC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CF3D1CD-58C4-46FA-ACAC-0C2ABAA054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954831C0-F679-45C4-A96C-FD5C685B5D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98AE2CA9-E97A-4AE7-8478-F7E95925B0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5D820DEF-7535-4CDF-AF2A-A48A7990C6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B61C304F-7F2D-4FD6-9755-6AA3E94E3C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48F131A0-652A-462D-9489-5CCF1F246A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B8CAD5D9-1991-4D3A-9C26-9FB1336B40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9E020F5-FF96-4B56-891D-25609BCAF4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D01A2A54-6527-48F5-AF65-AE06B2EA03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E9AB5FDD-315A-4EDF-BC8B-6E1DDA1710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FF5DCEFF-C845-4DC5-A76A-03520759B8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821C2C4B-4CC0-4770-B2F3-D60D5EE3E6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8EEAEDE4-4E53-48E1-9166-EB022EBBA9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91038314-6D5A-40B3-BF8E-B1CF84C620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9A00F8D8-FF54-4D85-9EE9-E5A8F7C4D5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DD18842-D2C9-4E57-903E-D15A40C0CF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7E247685-35C1-4435-8839-9E22C91550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771B874F-F15B-4417-B547-BEBE95DED8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5354D257-15A2-4867-8C90-71C10414109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223CE470-911F-40CA-A2B8-40E8455FE6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DE6F3A54-C44E-4B05-8C44-F2AD091229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255779AA-1895-4A3B-9318-A09E1AE988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E0730D66-7252-42E8-8B41-DB017E03FB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1350ABBB-060D-40DA-8AB1-0CB360B8F4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3185E8EB-F882-4FB9-BC65-67138A50EE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BA1A0267-E87F-466C-AFAC-BC23243D94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5EF878E0-8944-45F6-AE23-C5A128DD91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35F747EF-285D-43C3-B7B0-961EFBBFD3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6D1A35B3-6EE1-4FAA-BC85-30570430E0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96E30768-64B7-4047-9AEF-4678133EBC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2E203B00-A22D-4E76-8F8C-41D390829A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75D69F3D-5667-4EF2-82B5-9AB94D3DC7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13D875A9-BA0A-4702-BD5F-AE6A7B80AD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AB8E5614-35D0-4C6E-A8B9-9A8DF735CE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203E0464-FF69-47DF-9876-B4B703DB2B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75003E2E-6E64-46C7-B8D2-0F6A112CC3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3A2F3A84-5E0F-45D2-800C-48943DB28E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5D51A9A3-08CE-48F5-818D-6B0EB81313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97B26C64-C34A-442B-A86C-0AD75AB4D8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49097671-E827-48A8-94B5-F5E078B2A3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E6B1C253-2BE0-4F27-B185-D0DB8AA3C8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2E5BAE81-70A8-4697-9323-3BC61A94CD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E758AB1A-5BE4-4661-8D20-DCD9615391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36F6AD8-3AA6-4520-B173-9508D4D588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8CC6D97D-9819-4F2D-99A6-12AA8D036B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C944F8C2-FD30-41B0-A190-11CF4A2091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E58F7A9D-636B-494B-8A13-830BA1A808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3D97A149-0894-48A0-860C-477CE922C6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9958739-BC27-45DB-A396-FA36BB5E9A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EFF38CB9-FE9C-4B16-BFF8-03B8AEED51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9BCD7159-6BA9-4388-B3F6-DDB32AD59B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36D8927D-0E06-4C9A-B2E1-CED4DB2FED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CD520F12-9A5B-4B3A-B333-42F45F5A230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145C5D37-A138-4CE2-92C8-27AA0A347E8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DC461F08-C8C1-41F3-9F1B-E01967DA79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7A239F51-CCD2-4886-8D99-5FF2339155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5CAB45DF-1FA1-485F-BCCE-D45A722BA9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2C3DAC1B-9263-46A6-ACA1-041B6EC807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49EF489-0255-4764-93A0-BC5D866B24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DEA117C6-C8E1-4A69-8BAF-D5F929C616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E5691867-FA8B-4028-868F-AE471E5F55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2A8EC510-E202-48AB-9054-E701F88197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FF9361CA-4DDA-4DC8-9771-84AE3F1685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EF35164C-8A27-4D19-A6D6-F07BD4097C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2823C142-C460-45EF-88B9-3833CD365F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4BCC802D-01D8-4A52-B48E-4680F074FD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291502D2-0932-410D-BEC0-75759348CE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3FF9844C-614B-4270-B1EF-31406FAF0E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485E0D12-B7FE-44DB-A69C-017005333E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84E97745-CC43-4B1E-947D-D5DAE194AA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C5214BF7-9A5C-4E73-A1E0-E55DEFFDAE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10D2853C-5B07-4F2D-A349-A9F6626D1C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9966B22C-6FCC-4989-B939-43D71B248C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36D8211C-694A-473F-BA09-F43E5FEC97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BF01FCB6-E96E-43EC-AC12-5C1DA9A075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C35421C8-F518-4035-8AC0-5F44D89634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F306E27E-EEF3-4BA2-AB03-69380D27D2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4B26576-1BCC-4A7B-902D-5D46EFCE01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40EFBAE0-E9EA-40D7-9EF9-E049994348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AE0EAF27-E78A-48E0-8CBC-4209CCBA84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E6019FAA-2313-4D92-8240-58F7B3BE02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6903294-E82D-4515-BCB1-BE03F6D253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9046663-A694-4BC4-81A1-1A095B9FD7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606A7546-572C-4E88-8FBD-FFFFB3AE59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382D79DD-5BD2-448A-8605-54F248D3BD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49AADED7-0DE4-46B2-8C90-AB5A06FD5D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D2F14DC5-8D8A-450E-B76A-9ECD387B1B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C9F2570B-8202-4AC3-8A31-1F96F8B83E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884E8BDA-780E-49E8-BFC1-973BEA9303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A44CFC42-736C-4657-8D08-9F5BB79A32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4BC98933-304E-4C80-A632-F3A74EA8D6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4D059CE4-2349-42EF-A935-E1406C16D0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699B0121-B311-4403-8320-323678CADD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70102476-60E5-4224-BB9F-77E15B6B196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5FE95425-C7D6-4C0A-8FA2-1D90801E9B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550B0CD1-4700-4E5C-8D52-F37F5F1E4D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30E8F8F1-4D37-4CFD-93A6-833BEE6512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7581BB14-0169-48F8-8C86-0914E86649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6EF1397-2EB4-4343-8865-08F8C1E629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836DD0D7-EDAC-4465-BA5D-D1962C767B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3BF81563-E4E3-4465-920F-B79370C1E9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BF262A32-86F5-489F-A7C2-CFB5FECC4B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D7303EF7-CF88-4EED-B7F0-FC4A2EDD70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B6C42E14-8344-4D0C-BA35-68CF3F5B95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B5701E1-BDD1-4D26-B252-BA10E568A6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621E0E40-A3A0-4D27-A490-95F527C356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80E6F638-D02F-4DFA-A05F-2EE3FC2CF8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EE4ACC1F-9DFF-4B11-8CAF-3D2DC31F77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1D39BC11-6BB3-485A-846D-EB3D61B480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FA336AF3-38A1-41C1-8B50-D3860D2799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4FDE3D4A-22F3-438F-BBB5-DDA56CE9BF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50CBBDF4-2420-4A06-908D-29C9C07BA4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76146333-DF1C-4D3A-983B-9C40EF0C59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C3AEA67F-2CF8-4096-8593-AAE81ACF9D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7528A8E5-0497-401D-9CAD-D20D84EC4C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23804860-82BA-4CE7-B44E-98202FAA10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3BD370C2-B725-4C4C-BE49-3F328C71CE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723F787C-AE16-457B-A540-94ECB91BE0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CB3A4CC0-D50A-453D-B1DB-DDB799341D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8E7B1188-9B16-4707-A9BE-0462009A32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9CFEA05A-7C04-4695-BB11-A6F92C96D0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DB4D5762-80C6-4E92-B2CA-5091430A1E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15F614A6-C377-4C92-A3F1-33E62070CA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903180BB-D3A0-468F-8DE5-64ECAF5BC4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435E9F81-126A-4856-96DA-FADFC1D11F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F3E50B9-1C38-4D5A-AE33-2E0D58645D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B9101867-9042-4511-AB75-019B762978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855093DF-CC72-471B-9FDC-FD1566D2C1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56D0B955-12B8-4AF0-96F2-FE3A85F07B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C8360CB5-4B5C-40B9-861C-B413E4D91B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A182BD0E-8B24-4188-A613-054141249F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2FF7A240-9AEA-45C6-8D92-6F51B56A67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8AF0097B-A708-44B6-A283-A0F25A90FF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3C815AF8-6C9E-4CBC-97C6-B5F5D12CA2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E9CAAADF-DF2B-40DA-B58D-0DD56DE272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878D3640-53BB-4D46-9B35-2A5D324EDF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C9BD62F3-689D-4803-8071-248EAA4244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2482F783-CD38-4CC4-8624-9570ED5868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E464D8F-204F-41DF-9CE7-26756A78E3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5F5F703-F665-411C-8CEC-47A994E230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1FAA2C22-56BA-481B-BD38-B88C23250E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82A03E40-B42D-4E3D-9CFD-7D59ECF099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47927688-37CA-4573-814A-9E87052C88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9AF38844-95D5-4AA7-8042-E900A94AD3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6DF07BCF-5C81-4E84-96FE-4B52DED0A19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C973F5F0-F737-46B5-9817-4D9755EF7A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AE15E4F7-CC5B-40EC-B17C-77132ABD67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94BAFA5C-FFF0-4A2B-B640-835A70B8AD2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BEBFBC3-C470-4E2C-A104-30071BFBEE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E226F844-C428-4982-B881-A7CF13F97F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58C637DD-1C60-4BE4-9B2A-A26191FFFA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F171A53B-290F-40F4-9B80-A3641C1C00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F90A9E01-7197-4019-9A89-4B31BE5D64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CF934B78-3395-4ECF-A35F-EFD77B7043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1D51A0B3-0B20-4EBC-AAED-9670738002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79D61B76-DEFF-48DD-98B1-63650BD175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79AAE519-4552-462A-9E4B-C3C079F1C4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F5C2D850-3D71-4C1C-961A-B679BED9C0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5E6247CC-F830-4739-AA14-84260D3DFF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B67C3C9A-E328-4BAD-BC86-38276EFD57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A91217B9-DDE0-438D-8DF9-13B76094DC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38B7A0F8-9DB2-4704-9792-1A7CE1FE66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E4EA3D91-1F78-43A3-A387-F70AE9D5DB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3702F9F0-3F46-41F4-A196-08F43B5FB1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151939CE-9897-49BE-8416-26544AC9C9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8E76AED2-83BE-4B76-9D8B-BE87697FC2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97EF77E5-5061-4701-A866-1207DFEFC3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7A844150-46AF-41F8-BBD6-9B5EA879C3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B6D17C98-1B1E-4758-8B22-CF8AA2147C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300BA5AB-D0D4-41A1-B11F-E232F58FA8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339487A6-52BB-42CE-8966-A23F150E22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E9A96F93-2E80-4BFC-AF86-3235A04697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B5D3A422-8E00-45E5-905D-EA40D4E7AA0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E223684E-038A-40ED-8E0A-831014A9A1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F8F42EAD-6190-4800-951A-BD10A29194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C66B094C-2E5A-458C-AAC8-72CDFB5C44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3036D694-0BB4-4DEE-8525-47278071E9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5D720A42-EE5B-4403-B49B-CCE90C76A5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758EB7C6-67B1-4113-8BF0-976589FEA9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FBE8E85E-4760-43CD-9813-5E9ECDC3F9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48BDEF8E-7274-4DA2-A542-4A122FB3271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B607788-E9BF-4840-B5F2-006047A285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5ED4001E-7285-4D96-8C23-0C5941591A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9028313D-6E16-4B50-B618-8FB7047185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CCE2107F-5CB3-48DB-9E7A-08A96D616A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E4C6568A-4D8E-4AAA-9BB9-CE3A661D1C8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3A2BF346-61DC-4AEA-8A03-EE9CB40424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FE0A2D42-5333-4844-9FAF-C8BBEFC813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269821DC-6B11-473A-83B2-ABFB0B3929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5D010AB0-CB34-43CC-A53D-5991AD23CB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318A18C3-9B59-4940-9C03-894F87A97A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51EF5799-991C-4A1A-B256-7EF70A7F40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F6C25ACF-2234-4A80-B06B-D57AA446A9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58D2D23A-42E1-46EF-BFA3-7074C2C4ED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3FC85D1C-28BB-45B8-A231-35A61A1F72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2D770316-0A4C-45A1-9769-F8221169CD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6AAF5B7D-B0BB-4C3A-9704-A60E52D7D4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9C16F714-875F-411D-B300-FC5ACED78E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D4D900B6-94FD-460D-A59E-CE2B762EAA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62267411-C8D2-4D70-9775-44A6D0AF98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B3858759-B4F9-4A0F-B8CB-47247C68AB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2EC97AC-128C-49DD-8C6C-E318C8B298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3D40C8E3-CA60-49BB-9CB0-8E39389599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B58086BE-C26D-457C-84A9-CBB5F7BE71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37A1E836-51C1-457C-A147-7D39D776A71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87DA062D-F737-4997-BFD7-2B5E1787C1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41B214BA-1497-4E72-9047-E6253601A1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EC5911EE-0310-438F-BC8C-0B69CA7CA9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DE8364D-A084-478E-8411-19E58D05D3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656DF889-BE89-4738-B885-B68B8E6E09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645FD2AB-A228-4646-B9C9-E804E8E1EF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C2FAEBDF-D538-4ABF-8E54-B3C27C47BC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23026F72-3EFF-4607-AEF7-8D84DFD157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21FFB3CC-22A1-48EE-B5EE-6CE2FB94154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9A93621B-D3FD-4488-B40C-F2816F7039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865E2163-28F8-45AB-A692-34D25CEEF9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BA09B386-BA48-4282-9ACA-FA0AB273FC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D7448CBC-A9B9-41CB-9E80-88A0837B61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74776F6-9ECF-4610-B051-25E55222D5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F8AD616A-EEA4-4AF3-86FB-B8E197D110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B8D7977F-4DF9-4A68-9534-F8BD52FEA0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F1E0E6C1-0A18-4654-991B-0150856320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BD2D61E8-E303-4FBA-B1A5-8C80DAEDB6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338DA630-ABA1-4D37-B55B-653DECCDDA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467D63EB-9E8D-4D59-8C8D-A4FF1EC47B1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1B0A5CEC-0078-4AFB-A5C8-D0A6080614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261CB479-2E21-4DA2-93E5-3A772CF7E3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2EC93DBC-6F75-4597-9927-70EEF26625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853F2F15-4E60-45B9-BB93-04ADB3AB4E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BF229C9C-3758-4D15-A858-3329F9EC240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20CD633F-BF35-4F51-97AA-69990F5758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998C3EFA-F244-4101-A4A2-F996C1C26C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76C94BBB-9FF3-4DCC-8A5B-93EC97ACFE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5382A099-DAF9-49DC-9FE5-6FA48484EE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2D297EDC-B552-4565-BA9F-2B03FD8AE2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EFE1517C-59B9-4481-9427-5F2AD6A71A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E5FCC276-CB0C-43ED-B255-ED73CF756B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17198F82-EA9F-4001-B244-A6E61B1685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253EFF3D-ED55-4A9B-AF5C-1838A24978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23AF5BB4-CC08-4F66-BFC1-982408872F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62BD3EE8-354B-4400-93D1-40E6F23F2B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DBA598FA-7DF6-4594-9C52-9ABEB9BCCC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ACBB4507-B2A9-4AC3-99D5-16E8F0CF40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6CD450D7-A709-4241-A7B4-02B63E7C28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A1557C8E-7B5B-4D6A-94EF-D70B2C89E2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98BC41F-CBE7-4F95-BE6B-64EF2D7D90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C216E2AD-F4CB-4E2D-BA6F-8E5A7B94DD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66DCBF65-F94D-4EF0-9389-411AB0E2D1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9A514C55-2831-4934-8609-6BC97C89EE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7908545E-28D3-46E9-B45E-E9495505F2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E7EEED94-50DF-4E6A-8371-4DF203CAF4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207E1C0-25F0-441B-A3DF-F9A222322B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3B0B4473-1FDD-4C2F-B03A-18ED91B4FA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14AC7B73-B0EF-48DD-827C-A15D037EF2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444CDB61-5456-460B-97AA-87F68EFBE8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43653A67-0890-4B97-B5AB-0CD1CBC044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19A69669-B04E-47F4-BF73-0E81DE8D00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DB8331E-22DD-4381-9C2C-40A023AAD5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A28ED9A-0EFD-4057-8C49-0B1AFB7022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D67C60F2-B402-4382-8D1E-0E744DE06A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79FA13CA-49F8-4274-92B9-CBC5AB7432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29B405F9-7DF2-422E-ABF7-169B2B4656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26AC31A2-66A3-45C2-80A9-67B747C524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A5ED2677-BFA1-4D76-85C2-ED0FB73B3A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E6E218E8-F4A2-42CB-8FC7-F109839A61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2990FCBC-2CA7-40BF-9E0C-9F4FA4204B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E337D06-5766-4670-BC5B-9A520612FE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8EAE84ED-4166-4A08-A112-91D6F416BF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D9D8EB7C-77B4-405B-9BCC-FF7ECD8085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25F5011B-96D8-4BDD-8589-935A5C3C35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D3D44D48-4530-47AB-BC14-50B1E2FF48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2633761F-1F4C-4DB4-A185-7DA248A870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D6A0BF9C-5E17-4EA9-B9E6-7C37F7E9F0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EFF0DFF9-39E5-486E-86CE-44797F91E9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8640345B-862E-4715-9A50-3CDB7EB1C2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E4BD3CA6-D52A-4649-BFC8-C7A116569B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AA8BD68F-763D-4437-82E6-B7C3BC3E97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8DEDD2E7-9D83-4685-B388-EBE0CDC6B8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99971B2B-8A6F-43F3-A4A8-E10BEBB99E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CA7E8659-3EDD-4CB1-BE5B-1327AA9DF4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FC3A22DC-475A-4BD6-89BB-6A1804090F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D21375C9-A4B0-4121-9277-E8D84B1B93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91E98253-F2C5-4B0A-A873-9A24D08681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93A16BC8-A6A5-4A9C-94E9-EE191ECAEA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C929F277-39A9-450B-A711-40DD6278A9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CBB7DB64-4862-4BEC-84B4-5C8B05DF70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8F457167-C369-478D-AD76-3FCE2915B3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56FB1724-5128-496B-BEB2-D3BBC1AFEA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278C9EA0-B132-4099-9DA3-6E472D09F34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1A4D522B-7D5C-4B1A-BBB6-5E8BE8570F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4E136C75-3A67-4BEC-B646-C7F8F9002F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819D2F1B-B46E-44F6-922A-BF5462ECCD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79C29A04-4787-4DBC-80BF-22E416AF69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DC9B013-FEAD-411C-9CA2-37F2839F6A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D0B683BF-D8F2-4692-B150-0DCF655BCC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75035785-4E64-4266-84AA-0AC8C3628B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4CD5073-9119-4676-9B76-4D94C3E8AA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3CFCE253-ED98-4010-9D28-6B5B6D758F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91881876-DB7C-44BB-B1F3-DCAE07304B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94173367-53AD-4B86-B177-0FE90DF237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25DBB825-3F08-42BF-A0A4-2F7B1C3F01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4BCA8BDF-495C-4E6C-8AD3-862215FBA4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32357DB6-F61B-40B0-89FD-2533EC3DA9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5E518968-5810-479A-B127-CBF9BE0279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A505146A-B19C-4E16-947C-01B933CB58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51A7068F-2FE3-47E3-BA55-979B141FCC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773F3F34-2EA4-4261-9294-D8B28371DE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8A226923-9080-4802-8BB5-AB634F3ACE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F7BC50A3-C1A4-4096-8F66-A3693C23A7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9FA5D651-9EB6-4511-A8DC-810F2DB351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DA69F8C7-D939-4727-AA15-9CFA72BD6B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8480E05E-19DD-4FE7-98A4-3D40E8DE7D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3DCC4115-5E19-4A3F-9FD5-39F0C64562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2FE6632C-8867-4EB5-8679-147B3A27E2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2C2282E8-75E3-4F33-B43B-732F11B79C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83A8554B-40FC-4577-8DA5-18E517BA0D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6A89F10F-5ECE-482C-A9BB-7525BB7E5D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75557A-44BF-4AE9-A13A-68FB05CA19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48A27C2A-FD17-4492-8467-DD580F5317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583C9551-EA25-47F9-8418-2F182CFC37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E9653F65-42F1-4FA5-90FB-F101130417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A73CBE9-DE63-4F4D-B113-5C433C552E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98730BEC-FC89-430F-B1A3-FA009B804A4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BDC88385-604F-45DB-B71B-80B9123A50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14601521-FD39-42F0-8CA1-D1FD3E3B9F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50F543D7-5366-43CE-A74B-801BE7A524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235C6831-0F16-4568-848E-9A1524C749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B8653EA6-198A-4D31-B044-F2EA3FB619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3AFDBFA-1AC5-4CED-9949-17599C2FF3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B1C59D3C-0EAE-44BC-9E0D-F89879FFCA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11878E73-0059-4128-ABED-7A50D24591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5F674358-11D0-4CA4-92FA-DEA8BD9BCB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EAA3F94E-CABF-4A99-A9F8-B868B2F761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2BE82188-A46F-4A24-93C9-60E7E77267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FB6532C2-E550-4152-9EB0-4F7F02BFD5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6500ADB7-D20C-4882-AF1A-E8CDC77A27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7DBE7021-7FDC-45BD-B4FB-8639CAC9D0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E44235C5-DCCC-43CC-B72D-D31D858097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9515075F-B347-44AE-AFCC-8A403CD582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7BB93BF4-0D22-4204-90F5-745B818D1B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84BF5E95-AA4E-43CA-964B-DD2CC18D69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9BFED7C4-8A50-4FE2-A053-7B2F2F5246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99ADB802-A95A-47F5-8FE7-E5E0B32874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37CC7B5B-8524-4207-A1B2-54FB4091058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65B60B4C-004B-44F5-A597-18F56C7218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F391D386-5F6C-4706-8AEA-ED6127C32F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2D9B3913-8990-4504-9F07-62B9CFCBD1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E3F913DC-FC12-4FE2-9097-4272E634C0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5D525A9E-01F5-423B-823A-98FAE4BFFA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97C37FC6-2CF3-4352-9C10-1C125F54D4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BE2BC4C2-1813-4082-BBA2-1A179AD9B1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6596DC8D-F2F8-457E-894C-D6BF88A1A4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A0A406EA-2571-4196-8990-490551701A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1D6233ED-A5D4-4CC5-A274-AE9187DCFC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642D93BF-5A2D-49BB-AB59-03BA18B984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A5912FD8-4A7E-455D-941A-904D768CDB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9250A5F0-F377-4A86-8FD0-C3D5962962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3582B6A5-3568-4832-A3BA-005A9441F0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D154868A-80CF-4663-BFB6-9CAA9279B7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16748ED6-0B4E-430F-900E-B7FC766667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7CC279F6-F3C7-4864-942C-7BC4E8615F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D7AF186B-30B5-40BB-8B80-54AF5E19AE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95FA02CE-CD31-4A75-B067-62586D7F66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3F5768F4-7760-44BA-AAE8-2AE440CDDF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C1163BC6-1874-4A7B-87DB-EAE06E82FC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5DDA821E-0F45-40DF-A2E0-3200DE05B8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9723A771-630B-4C8E-AFB3-E33DFD9215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D00BEC2-3525-403B-A521-DF9103DF61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7857C91C-BB8B-4235-9A9A-E1412DE050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77FCDAC0-B4F4-405A-866B-5ED29A4884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BC9B3669-CA8A-4510-9BC1-E0ACDB7B9B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8C7DC124-16FF-4FB2-A2BA-877D89134D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A16760AC-78AA-4DD4-8DC5-A630D00321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9F8A46A4-B92E-40B8-9618-3A859E9727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F64C926-35FE-4B77-9B4D-B588E69E56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3C5A6BB0-9579-4DC9-A83D-B1E788474C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BBA658D9-B56F-414A-9CF5-B40E7DD6BF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DF66CACB-12EE-4B1C-9E46-436CD9D2AD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A712136A-827F-4006-B68E-38FB9F74E2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CE3D162C-FCD3-4A8F-AF17-ED356AF774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D8AC44D0-B4B8-4D35-A057-664BA85118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D52F242D-1E6A-4C44-8AC4-FEBC2E4C0A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BDF7E51C-EC9B-43E6-8061-A3558660BC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E5837B36-FC28-426C-B849-EEE66B3355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CAAF14E0-D6B9-4CC7-93D9-BFEC2EBB69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39B7618E-121C-4B3A-923D-657016D4DC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D3E693D3-E86E-434E-8071-B8E32AE179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516890</xdr:colOff>
      <xdr:row>1</xdr:row>
      <xdr:rowOff>57150</xdr:rowOff>
    </xdr:from>
    <xdr:to>
      <xdr:col>0</xdr:col>
      <xdr:colOff>593090</xdr:colOff>
      <xdr:row>2</xdr:row>
      <xdr:rowOff>57150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FE88F191-DCEC-4E32-B99E-D9CAF6D5FE5F}"/>
            </a:ext>
          </a:extLst>
        </xdr:cNvPr>
        <xdr:cNvSpPr txBox="1">
          <a:spLocks noChangeArrowheads="1"/>
        </xdr:cNvSpPr>
      </xdr:nvSpPr>
      <xdr:spPr bwMode="auto">
        <a:xfrm>
          <a:off x="516890" y="5715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3C454776-9331-462E-8C55-B36E1E82C9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3A03776C-DEC9-4527-A9F9-FB8823905A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4483952-44FC-4894-8233-CF0358A7B7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70DDA090-1F06-43B9-94AD-CAF70EFB90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97B4648D-AA21-445B-935F-830AB64574F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988485C9-74BB-4C02-BD6D-9476C7C1CA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EBE0236C-EB1B-481D-9BA8-0A5B82E9E66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8B57D50A-45A9-49DA-8363-8FC7E5EEA3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957BB523-0599-477F-B1D8-5E8C829D26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A810EA01-EE47-477C-A75B-9D8EB3465DA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C9071929-4DDD-4FD3-AE7B-90C52B8B415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FC5F7A6B-7AA7-43BD-AD61-ABC766B5FF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8FBAD03B-D0A7-49DD-BFBD-16A1108401F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36F716AB-A5E5-4996-AB4A-03090A09D5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82A88C3F-930A-4C01-A9F0-2B91E002ED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1DF8DCB9-C419-48F4-8136-F434CF2499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B808523A-C2A4-4A8D-931C-3E4B760948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90037526-900E-4838-8703-6922DED41A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9C7DA10E-A009-4FBA-9244-DDF703B057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79CBA57C-C1BE-4F22-B7E8-CA7861D238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37FE52CF-A367-4026-B91B-9E7B2DEDD0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1BBE5219-05E6-4178-81A5-A3BA989FDD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2B2F5144-2D97-4B00-A87E-A7DD9D70EE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9406CB30-96FC-4DC5-A145-E5BCF64285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9120AAEB-17B8-407B-864D-F7CAC3F244F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AA728C74-D667-46F5-91E6-89207D542A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131DA069-B7FD-42BA-A84D-F7C346AE48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27C0AC96-9C20-4041-BFC5-BFD1D8D8D9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CE714FEC-2F03-4B49-BF8E-527941D7C8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95656E06-79EF-4A9E-AD1E-D311E535D0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DCC520C-9661-42E3-BDF0-B3A3ED8C57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B4329681-D21C-46D5-B8C4-968662B880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C6EDC79E-C631-44C6-90C5-21271BAD1EC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EB077334-02A2-4108-B33E-46CE05345A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23283F52-CAF8-4E7F-82A1-7D9BA96FDF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1798A1CC-2E0A-4114-BF83-F4C9A392B1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52C44016-6C91-4C06-804F-8856B8F98E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B1416EC2-358A-4432-9650-E52F331CFE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7FA56909-4BBA-4EC7-A0BE-AC54B3B044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C4A84CB-AB89-4E9E-9B65-6756DAE2C0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E3849042-AE02-4FC5-955F-9ED820BF60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5ED14FD7-EB85-4A4A-A436-C3F6D880C0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6723ECD8-15F4-4A8A-A2BB-4CB857BE80E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FDDF7B53-C279-4966-9D09-2EDC0777DB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FF86E862-E8CE-4F6A-8C54-6C987790A0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F642D657-B4F9-4FD7-916A-D57D5D4EB05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F1F5F030-9E27-4B50-904C-F796C00CB1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53867EC4-939F-4A5C-9F7B-4EC6622EDB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DBBF4417-11D7-4301-A804-39AE950D5E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D37C6EBE-C033-47DA-BC93-A97949E4C35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4054D20D-DD39-420A-ADC5-DA1D55A523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449B3287-7DE3-4990-B9DC-035B8B06C8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3A74D7CE-872D-419E-B486-DE2DE2C911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DB04B9C3-2D40-4AB0-B7E4-1369F31CB0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C09695D1-1979-46C8-98C8-3553A4599F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06061EDC-B76E-4D1D-B3F3-33D731D72D8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FC2FFD5E-0B89-42E8-8916-1E975FAB2D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3849B6FD-7542-4BF1-81C5-D77A26DD974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3B4194EF-583C-426B-848D-5324454604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49392A1E-EBE7-473F-B35A-B00C6678197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BF93FD14-849B-48B0-B8EE-96D27E89F5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1ABCA435-F09E-4C8D-9562-D0828E9DDD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258E0908-D658-4CFA-9639-435063DC43A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400F80A5-E5D3-44FE-A690-3FA05089D74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F01811F5-C6A7-4A63-BF81-572264550F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D96E214D-EDBC-42A2-8729-BCB93B8812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F42D9F04-CEF9-4947-B806-D74F32D52B0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82864D67-0166-44CB-9E99-A3CF949991B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74F37435-6AC1-4307-B11C-B828BF8BEB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90701B9D-7CD7-4A6E-A545-DD8B1DF746D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A3760985-3244-43BC-946C-501208F160F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5EFDD876-2CAA-4FA1-A809-15E66A06A56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92A3F629-76B3-462C-8182-D232367BB6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20655D1D-A159-46B1-BBC9-8F1184460F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8A471C95-5597-48DC-A09F-92D766B6D9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4F33CB74-F4CF-4505-86FF-4725D561C8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97F6CC8A-D578-4331-8CA4-970646A9545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1FE5A85A-1511-483B-BC74-81BDD039B8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7F2215C2-C0C3-4078-AA5D-306975B86B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8D04E042-948F-4A71-AF84-B0BFA1431E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A59EA560-8F84-4CAF-A324-9A2FBD784EF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77DE3D82-36EF-42C7-8F5B-8DD3798031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F521BB3A-B2EC-41A6-9775-73CD79DF57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583EE77-89E1-4DDF-8AA1-46F894A2BB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F5246178-02E4-4A22-B08C-9A71E67C2E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1DD03002-1BBE-4E79-B53C-3E21F46371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5E0D818D-706E-4B90-88FC-95CBC015CE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93805831-858A-4063-8CC6-B7795D5E93E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C237E4E2-9784-49EF-B075-9582A4D655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19E71F49-5941-4EEB-ACA9-0D93B142443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EEE1F304-3579-4E2E-8C0D-1D1186B28D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FA18A4F8-21B1-4836-83B9-1707E720E7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9D708125-D13A-4203-83B3-DD223C8C2B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129A8007-89D4-4D80-864E-A472A3480F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8463F1AD-7AB3-48A1-947E-86A2BC3B520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C48885B7-FFFB-4381-A1D5-B22EB9480A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D44E742C-F387-45E3-93CC-4530186A4A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39BE115-97FE-4CB6-B83A-BD68AE78CE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71EE0D92-81DA-4E3F-885D-32CD02B261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CBC14970-18A5-4165-AD29-3B0B05B9DD9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36B8B92D-BD79-4EDD-8D50-3A66AFF3C2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F14C7892-CD31-4699-A3AD-7FA3C020C6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83FBA946-DC12-4D37-BF9D-C6530974E0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2B4A0327-1ADB-40A4-8C58-9BD55EFF7D3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971FAC69-E2CF-4304-83B5-AB1CC74A9B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40508629-6AA1-466B-901F-95EA324940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ACDB73C3-9395-4E4A-89DF-3722907E931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CC464583-CE92-4490-A1D0-8F7A50482C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5D57FCCD-9CF7-4F4C-A0C5-A4AC00FAAB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5BB52C26-E073-47C5-B288-C25EA567B4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F9CA7463-67BA-4099-9814-03C5FA77C6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60BC9FB-680B-4E41-9AFA-2245352D2F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9C7B5250-5B45-4FD7-A44C-388A3E933B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34E23028-4F23-44FD-96B9-8AB2EF7A69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F9BF56F2-5B2B-4C7D-A5BA-942D57C229F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F91CD436-C068-4544-BD68-ED3161C95D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B07E3E20-0BA1-460C-BE5D-DF0A5E92B0D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789F2F07-FEEF-4B90-967B-20503B78BC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8F78EA7E-A252-401E-9FC3-32200299F2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99257416-5952-4EE9-8A5E-B64C0200773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310D9C03-93BE-490E-B706-53335AB044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BF4A2205-2F66-4780-966B-B0C7A74E98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E972072F-8C5B-4120-912C-0D191A3AA5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148DE163-F540-4571-961A-577C237210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B304BD1F-0C1D-48D4-9E3A-7A934FB219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BEDC1C08-660B-4805-B1E8-5FEBCCCED3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EC144C48-1936-4E5F-9BFE-33FB53D6B4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920A883F-59B6-41A5-AA33-247683EBBA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EC9BF331-3E1D-4518-A233-6DCFD16E81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8F7FFF63-E8B0-4F7A-8166-C7C90E7BAA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25E57461-B7DE-4BA4-829E-D0CF0844E3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829C9264-DCF2-4B07-986F-2C36B00F03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E057F695-211D-45F3-9C37-4F69EE94A4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ED4712AF-714D-4283-B8AB-0BC625C357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3DAFF6FC-2417-4C88-AF23-AEDDBA79FB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6D324CF1-3984-4B70-831E-948ADFF263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33C938F8-51AB-4525-B5F6-F2CD2215F9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B627D070-35EE-4FFE-B3D6-94A4EA270D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80F16FF8-BD84-4EB8-AD32-6026F309DD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560219A9-91FF-444C-887B-1FA83F7581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F90C32D7-97EA-4EFC-A815-E85C1B9E888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EC5ED8F3-3858-491A-806E-4E086899B8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C7F8FEBF-7856-4A8D-8A53-29E2062154A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2A43F0AA-17EA-46C8-9BD9-E4BC726E0F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EAA7AC64-E9BC-487A-9F40-5DF937F58A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CFA31C5B-D877-4D98-9D9B-BE7CFFAAB5A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5D5F0888-E645-4BAF-A382-56BA7F3687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41B4A98B-1317-4772-BC55-3EA917DC3D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84E0B7FC-C8D5-4979-87F5-F3E190D011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6BBE32F5-4EB6-4767-9EAF-A2021E6BF2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8DE2BF61-9241-48DA-B0F2-4292782EB28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02B5E7C2-E5E5-4BEC-9684-035AA82A49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4BA1E7A8-6D9E-4C07-B7EF-5EE6C0DA50C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394B5D7-FD39-40F2-856E-2F27B994707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E8DB9235-438B-490E-A781-262124AB3CA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266F7A2F-BC35-45B1-9684-EBCA767621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E44B2E70-DFE0-4764-85B9-A0063621AD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33B2F598-C90B-4E58-B538-830A335670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7EE01742-9DE2-4BDA-84C8-C8EED10A706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144D5943-43EE-4B0C-AE73-7F51ABD0F4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FD2DC51A-9896-4196-84DD-D17205ABA4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F4CE609A-899B-4DBA-BBF6-38FCC31BD9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320585C-F3D1-46BD-B79A-CF6C40067C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545CE97A-B6A8-4775-94C6-90FD293760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8B54DA5B-1E4B-4AA9-BC89-078DAC26DE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208702F6-C585-451C-9A51-67B45FEFED3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E1533A80-2E19-4CA1-A960-DCCF58182F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E76896C4-DFD2-48BF-9B8E-5AFFF39790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D764C422-F6C4-454B-A703-8DAF45BD1FF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917A3AEE-C260-4834-87DE-E9236CBCEA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A7B6F3AE-296E-49DA-96B3-67DC50F184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C8BAD3A9-FCD7-4C6F-A4F7-6E59F722B6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2C231CA7-2B8A-4577-B3D2-77507E0D1E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A23E29E-8E79-434B-A83F-6974841FB3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4E7F7949-0B52-45B7-8CF9-2C1936BE7B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5E74CD69-647A-4068-8068-55493DAD343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8747C140-C72A-414B-B56D-3ADE18403C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9D8564BD-E9B7-4B18-A6C9-3ACC4A46E9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2A50D7EF-A718-4952-9824-929432DF3B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7FCAE87E-1B43-44A2-B5DB-DEC316BE358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D7B6BD47-4FB3-440F-973F-F40CA53A6B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2CE7C5A3-F685-4D9B-B8CF-2DAE510089A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66F59BC6-8FBB-4286-997C-B366302931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E1ECD70E-266E-48BC-9C06-D997A40DA0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46DAB7A8-2429-4B74-A7DF-12E6CFFFD4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AC0A2B51-FC4D-4C81-890A-A45ABD4AC3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F387656E-245D-4232-B18D-6AFA112C4C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2137A291-15D0-4E07-A382-0147FB6346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3175D6F5-57FE-4E44-AC6C-C9025D0AEAA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597DCAA3-4A02-4E2B-9E6A-693571951C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3E31DB4C-7586-4638-9EBA-4BEC99CE40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42ED73F6-8921-4606-8F54-FC080FD649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F4D4D5E8-FF43-4B08-AB05-0A77CAC57C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8810B846-3C88-484A-A4FC-0315FB855F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FEC58E4E-048B-45AE-8B96-3B51BE6D179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A8E2ACD5-7D93-4691-AF58-8CD343D3BC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F7E11920-5B1D-4736-BB4B-DA20BE22D4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E41BA837-B0F0-410B-A1E1-2E5C7F15B2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67B7F28A-B17B-4C0C-B33F-9C19130BFA5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4B3C85F4-5969-48AC-90C8-82FBE7EE5D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FE5CD890-43EE-41DF-A1D5-81DDDD2DAD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F3838132-51C3-4B93-9232-E7BEE3D03C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E7DE27C4-8614-47AC-BA4C-716DA3C7E5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62FE8C7E-1225-492B-A2BE-1D8D445EBE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4F69F7AA-6CA3-47BF-891C-06294D4142C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8723B0B2-4D50-49B7-ABE6-2F42FF452D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498F96C7-3658-4D93-AFE3-E64A484B0DC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6CC505F-E100-44D0-8EE7-1C3B6C616D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DD483387-5207-4B63-BFE1-F85E5A9CAA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83DBDF12-CA7C-4CCA-93C5-9D8D6D0A82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5333DD68-E1E7-4AE4-9782-E4D960E8920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489623DE-0E69-49CF-9677-0638208CF83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FC5189E3-0C47-4F9E-82FA-BC4B11F6E8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F43B1C9E-2C61-4EB3-A5C6-98CD2F2DE3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250A0446-18CD-4E97-923F-03FAA717D3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2B7D202B-A40E-4D5F-9936-6A899F86DF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506585E0-666F-4C3E-B6F1-538E6F4EAA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A7D54105-1F5D-4C48-A9F1-9191499D5A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09319E18-CDDF-481A-83EA-34C3F89372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FA86237A-D009-4390-9B54-3C741F332D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4DEA655F-4056-43EB-BFC7-235182E3095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924CE6FC-454D-4856-B0FB-22FFC2474CC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767614A3-BD76-4209-B814-9909EF2C66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AD7F82DE-4B22-465D-8CB0-7145073229A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4B95B1A7-6C31-4FD3-8BA6-B4DF5180EB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22596CB2-00F0-41B8-BA0C-D2867565A2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EF96DC70-A470-4BA2-B896-47F04459122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70B2C16-922A-4C57-9A91-0000EC9CD1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E8E57DE-FC92-413E-B5A5-A32946D0FB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BC188CF9-F9B0-4698-828B-7360E3D79D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AC24DB06-D327-4374-B40B-BF3EF9F5F0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606B35F9-F87D-429E-B062-B2499EF93B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4B804DB0-489C-4F0D-B060-9E40E180E95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7193F6B3-0B2D-4E25-A8BA-BE606D5CBE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34E43520-B759-4427-A3EB-C7CC717A0C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7C94026F-B853-4ED6-BDA0-FD0A431690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5B76B275-4DB4-462A-BBBB-2FC722E3BC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8D820158-5CA5-439A-BCC4-6D135CC790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D972E3D0-BA98-43C0-9D53-DC01B94FA3B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5CEB8668-E700-402B-8A24-2A40A2E25C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EA843B00-D6D3-43AD-94B6-D4CE48DFE4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F75D132E-B0FB-4A60-A5CB-ED661EC327A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6269DD50-DA93-4607-8FB5-2EFE8DE91A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1E16DB9C-10F3-4117-B1E4-629568F6B37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4A35FDC1-B282-46C9-97DF-6E2033B157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AC8333F6-B90B-4C49-96FC-7E2F209E13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626A69DF-ED7C-4CEF-879E-4535E94C1F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B4B14289-853E-4D9E-997D-5DD7C7511D0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B7EFA329-74DD-4810-B73E-D3ADC7204F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AA29AE14-EE32-430C-86C8-7628366273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3C59E1A7-CBCF-4F5F-97C8-D3791F4E4A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A48F21AF-0413-4E52-A882-5C8947FD51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6ED39631-C8E5-4DEB-B886-3DB284BC1F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303FA07A-46FF-45C5-AD86-59CA935427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2B062A3A-238F-46D8-BA4D-1B7C4E341D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B83D7C7C-FC13-40F5-A0F8-02FBCA63AE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DB1B58EE-8591-440A-B616-1A9369B785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4B1707C9-50D8-4C1D-93FE-877BDFA246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A7241C7-73B3-446D-96E3-6AE7C010B7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1EEEA737-3581-403F-9870-E429989B8D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EA3935DF-B5D0-4B2B-B535-BC466FDD04F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AA288C47-41CE-4414-874B-1984242A34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81F64F81-B32C-4B9B-8696-7EE018961E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14E557A9-DE48-493B-A5FB-39C936B75C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8170B7C3-2ED4-4BD7-ABDE-D70CDBE048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73242180-4A20-4AC6-AD9B-AFC46B0239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8F2A1CE4-3198-4FBC-B5E1-807E0F1478C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2E6011C9-8356-4A62-B720-64F23F8A5E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2763A72E-0719-4968-BDD1-5A3517F2D6B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E4FA10BE-1934-41AA-B7B1-D99BCC123C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AEAC1B67-C77B-4771-BBCF-58DD0A3971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7AF3092B-4A25-479C-8DE3-9A747D98B8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24A2837A-A7EA-47CB-9AB6-9B174821347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1AFD09A8-6A65-4059-B8FB-BA877B8095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A9C6588E-1F55-45A7-ADC8-7AB435F32DC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BD390859-23B5-4858-BE0D-E83F2B39174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7E3D7C3F-8A48-44F2-8D72-BFEC080B38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A11993B5-2E05-4EDB-9A2A-0DD491713EB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5802F503-2467-4830-B697-8781B97A0D5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FC96604A-E521-49E9-B470-045C46B97E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5D2A8CD9-DDC6-4AE4-8761-132A66E5BEB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FCDE7AC9-707E-4511-A9F3-11A446C740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2A8C58FD-6DEC-4228-8E51-05861BEAB0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6336B779-56B3-422C-8F02-5396AE40E1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6454FE37-B523-4151-B277-5729552FC2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D43C601E-1F3A-457E-9EB2-6AE18F9A9C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FD0603B3-AD29-4317-AEF4-6CC87D6965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F3056E66-5A94-47B3-81D4-43083C8148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5EF858BC-8356-4223-BF57-C83221BA57A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8E7BE63D-0737-424E-91B0-316511EFC0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D219F767-C846-42EE-90B3-2A1A4CE506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932F4E2B-52FD-4709-ACD7-99907E7FB0D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88A1A140-945C-4079-B57F-178DD3AEB31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7C7FBE27-29D4-4E99-B593-FBBC6A1496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3815F57F-DEBA-4036-AECE-7ED451358E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C2132866-E25F-4946-8A2D-7E4E8C7C2B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E5D8EF6B-7D30-42BA-A4DF-5E7A5B6461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254A017-7630-4913-8BB2-DDC26D0653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352C96ED-257C-474A-BD05-03117561C6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50B45B5B-9F6E-468C-A8D4-2A25FC92E9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416AE192-F33B-4EA3-B0F9-C7441EEEAE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70A305C2-AE45-4DBE-BA04-41886DF94D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B5976CDA-9E39-447E-97B0-CAE5BC03B7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BD31D01D-D0A9-47D9-B40A-102853532B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878A79E6-B12E-42E0-BD91-047A553830B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C3D224B-5861-4AC3-AC06-0702E00FD9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D28B1FFC-6B7D-4CBD-B920-A4940D0D75F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F0B3A431-44FD-443C-BD4D-92B4AD81865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5C781D73-E204-45B0-8509-42E38709B05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74C98070-539D-4B57-A931-5D2AA860E0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FE046B8C-356B-4726-B6D5-58AE26D451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BFCBCE98-ADBC-4A4B-AD7A-167BD49DDD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E84BA23C-A3CC-4D6D-86BE-9CEA9721A7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2628E0CC-8488-48B8-B7B7-2237A8052D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6D3D18C-3D29-4766-9A15-18C69F0002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751CF216-B3F4-49E8-80EB-6AE28DAE334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8AB6BB52-AD6F-4432-B2EC-3FDAF2F65E4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38FFD41C-1C89-40C9-A642-0596B887A7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771ED134-2364-4E00-9AFC-ABC59121DD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81357748-A3FD-4012-959C-561FC8FB5A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9FF66653-F68B-46B3-BB5D-413ED75E56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E9998A94-A6C0-43F4-84F7-B1BF218E62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1A25D4EA-CB5C-480E-88DD-3BC59EA2C1B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4A9FE0AD-E253-4B82-AF52-4F48F86375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22363380-C126-4ABB-BC14-5525D65339C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3BB51E12-DA70-4027-9024-143BA0A1BB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4FC8964E-06D2-4949-96F6-F7996499B1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798B93F6-FF48-4A21-91E4-07C7AAB699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DBD9C930-B3B0-4633-B73D-E7892B3165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014434F-5482-41E1-AE28-D1E0089584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EAA4FB04-C59B-4E3B-A400-71CD33D5CD5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618F1CD2-EF74-4999-9CF4-BCD888BDDB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8C03226D-F93A-4372-8207-7B190CD70B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CC3DAB47-4C7B-4C87-8D23-8CD1C3056D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AA9F072E-B7FE-464D-91EA-181B5E8D690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D7A1C961-061C-4234-B05E-855D860F2E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DC5E0BDC-DB20-41D7-842C-342B50B172B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8B4FD983-C1EE-413E-AABE-6953FB4B17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67EC1A3E-0F42-4F18-A844-05485BBF7C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AE70D854-CA16-4ED6-A220-983C87A25D5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2A726746-1D26-4DCC-AD85-D670B19E06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0243E7BC-40CB-457A-9EF4-DCA7861B72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1B502D38-B0D2-4BC9-B28E-E9CE72226A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0A044F3F-D588-4A1C-B8EE-F7ED8FDCEC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5337FED9-78F2-4394-97BF-443E2E1D694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64436605-19AB-4E3C-8EEB-A804FD8576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C05B1D69-F40F-4C73-82DE-3428B16747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DF4106C-3362-4646-9DD7-BDA824E826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EDA25A91-BC1A-4073-A367-C2FA0778CB1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F590561-9C4A-4DDA-8532-7FF61BB7E9D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3E100F05-A9F7-4184-ADFF-A9661539ED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72A28D76-25F0-485E-8354-9B4B423C8B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1480A253-E11A-438C-980B-2BDEBC016A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3DBDB7D2-446A-4665-96AB-DB86498686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5490DFD5-6DDE-4F32-AE8D-6E2A046817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AE43777D-26E5-4E40-B07A-E1BE1A3B7B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F4D51D97-B34F-4DEA-9875-EAEC15697D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083A6B40-B501-4A61-A29D-072CCE3DA9F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F53FBDDD-3525-4788-860C-7DA6BE2422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3E4D90AA-EB6E-46C0-B345-20D27A5230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9726A93B-4FFD-48BE-B2AB-BE52294AE1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F75C43DA-4C21-43A0-9BC7-CE0FFFBD13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D8FCB596-78A7-4CD2-B0F8-3C394119D1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6379608F-B2F3-4AC3-9444-6AF4771ECE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CF28CB7A-5067-4410-B4AF-3814401D79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B301EB31-D42B-4D01-A4B6-A0373C8585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CB55D2F7-3DF5-47E2-9511-B94A3C4A59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93715401-164E-436C-A2D5-072D6CD3AFA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472D41ED-B724-4222-ADB8-1DBEDD2BEB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545600EB-F4CD-4E21-A67B-718A9B6722E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B06CEA7E-D5B6-41B1-BD08-2492F3AAA4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79B6A777-6388-4813-B5F4-D4E649561B8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3A8AF82F-3FC9-4005-8FA4-4890C1FA65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48E9EE66-EDDA-45AE-8771-F76E92C12A7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9E2DE9BF-6400-49D3-AD84-FBCD0788E8A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D4E1F954-B1A4-40FA-98A4-93018CB90A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46D9ECD1-48B9-4492-8921-C1EE3A0681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5555DE03-FCAC-4B4B-B611-0A47F6572C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7D8118B3-3023-4F9C-AD5E-6B9152E21FD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5CCA2AC8-B2C8-4BD0-8E9B-EA594D2231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C55D8F76-CFF9-487B-8692-4C5C410EB40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36C86CB8-70D9-439C-9117-4AE92B05A1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1E7E3D5F-64A2-403D-8FA6-469E1EF7E7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E8BFCCB6-AEEA-4F3B-A740-9EDFDD173C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45DD5BEE-79C1-47EC-A7CD-CCAE0B30F25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95A8A858-833D-4E5B-9B3D-ACC6BCC3E6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4B38103E-6E68-4529-8EFC-A7A71CA94B7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15228028-9D04-4375-91BC-C111F4DAB5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9DB0DC1A-2F6B-4234-B7CA-8FB503DC73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010EE369-BA2F-4E67-9868-C6242E08DA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5EF8F417-25B1-499C-9B99-C80E735CE3F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5EFA5BCF-7197-4D9F-93C4-31CAC32078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8114484B-DDAC-414A-A582-86452C404F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1FCC5B5A-6CB9-4B35-BDB6-873ECC0BC7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EA3179FD-938B-4DE3-8078-6536F6BE6B5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E74DF1CA-8FEF-4F40-9E80-34397AC3F6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AF506F4A-91FE-4A88-8EF8-4CCDA2F673E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82498E14-0F4F-46F6-94EC-D79B639708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457FBF4D-AC24-439E-AE25-85754EE723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BEC9BA85-086C-4460-8D53-C9C3728BD7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97A361DB-685E-41F9-B9FC-45233AFE34A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C749845A-91F7-4F17-98F1-46EF1C655C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14FF8972-DCCD-4562-A4BD-9F7A1F745F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29F7C0C3-23CA-4EF0-8ADC-12F7E641E1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40945A3A-FDF3-4FBB-A67A-CCF74A508F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A06C8D77-6722-420F-87F6-90716309F9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CB409DAC-B360-4A02-B98B-D3387DF5943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7E3E2798-A7C7-44D4-AC5A-4F1DAAF475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9B760E4C-1C49-427A-BA0C-D9509B6C0A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2003F102-6A02-4513-B1D8-30063E5F4F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9EA29AEE-985C-4D24-8894-47DDB24875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AF7FADD3-48D4-47BF-85CB-93DB481B32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999C111F-16DA-4170-96D2-DBFD537CB69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FB1F2DDB-7D27-4753-B73D-F11C042103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254AF550-4EE7-4CC0-AEC5-2F359E7DB3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27C38489-921E-4AF9-B375-C77C3D8B0C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7404D29B-0EBC-42C4-89D0-5590E85815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35585F96-1FA1-4816-BC35-DF1B81611B3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A74EA663-C640-42C0-9CDF-8917654CA36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F4264228-21A2-49AA-BE29-E669A4049D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2135295D-349B-4620-90D0-173F68BED2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6E9CB636-3AE5-4962-99B8-6E7A043E87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6568BD73-4BB0-4833-8318-029E412E99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167FF2F6-AD7C-4387-BD7F-DFE4415B48B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6A6575A6-4740-4330-B96E-11E75D03B21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C98C0C9C-1C4C-4551-A060-830EDD6675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43F21E1C-1598-43CC-BB3D-EDB8DB91E7D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C2F8C713-B358-49E2-8B1F-05DE9B02D7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F0C40E41-72B3-423D-8722-734FA935F9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BFEDE206-A635-46C2-9CCC-B45E0BA044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52CE307B-D8CD-45DC-84E0-1BD49B5FCB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0A2AA3FF-0D91-4E52-98B4-AF7E999737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DE4D156D-58B6-4841-A6F6-AB205F538A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4302BE71-B6DE-49DD-BB61-0A8C294FC1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5C040AA1-0C70-416E-BDE1-1503D9B857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F2ACFD85-DB5D-4824-A3B7-9A355B285B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32126794-1313-4C0D-8AF6-6C993AAD79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0CC4C640-DFFB-4ED3-8B8C-9AC6178060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41BBEB40-D448-45FD-98EE-80602D7862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71D81E61-1F71-4B27-AECD-DB11F54DBF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A640B7EA-FE1F-4D7B-8BD3-1630488C08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FD158165-3128-4D87-8D4D-0353C5DA44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00B3CE49-006B-436B-8EBC-119F4C3E9D3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74811BBF-A9D9-41DC-B72C-06275121D9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EA8B1063-7FE9-4AF2-B6AB-E33A681C14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DA78E3E1-CBB2-48B3-B4E4-8130710B26E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C0EE3D6D-E1B8-4078-B835-B271C084E4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A9ADB5D9-0285-4523-B6AB-ACBA2F5D1F5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5C57D62C-4EFC-4D1A-B272-606D018B33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4C4F653D-4710-4BA1-8780-7940ABD1F03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5A769634-65F7-446E-8D3C-47F3DFCFE6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7960D0E5-9A5B-40AF-BEB9-81881F435D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7884DEC-1102-40B8-9A88-BD941EA16C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94BC4E7A-1480-4626-9CC6-E214951A84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5845AEA1-ABC2-4E0C-BF18-D3EACF563F3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DFCD3213-51A4-4E33-951F-1D5ABB8488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D13A38BA-CA4F-4FD7-BD64-6CC47C2C06E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852025CA-C5C7-43FD-83DE-E83548C7D0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39FC4C95-35A8-41B1-8DBA-532155CCA1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CC540C2C-5D6B-4FD5-9A07-B715E4C253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69DE1F74-3E19-408D-AA8D-DC14F4A162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F3E5D9C0-73A5-46D3-8F3D-501BB75227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DD1447BE-F941-4B6A-9A0F-37BA2D5937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98C89329-2A48-4019-8A18-787F533440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C961DDDF-29F0-487A-B898-6B2ACC523B1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FAC583FF-6165-41C1-9FA3-06447E118D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D6B06675-0F4F-43FC-B86E-D3BEA1FFDD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AD5DBA13-DA97-4CFB-B382-0D123238E2F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98AA3BC7-EE45-4CEC-A69D-AA3B123C02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14EBFE31-BBC7-4D49-A719-F91F210ED8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352B5653-7EEB-4934-B2FF-907190966E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55D0AB44-DE36-4A5D-BCC2-FB6740251E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FDB798B4-BF06-40A7-B5A5-723EA75225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59728F86-6014-48FD-9F25-11A90D2848A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141AFE0A-A0D0-49FE-98AD-78790F86DA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AACADB6F-089A-4A56-8FE3-1B65AC6A535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A5643106-7131-457A-9551-9E1850592E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88B6F6A6-8161-4B2B-9C80-A5E4AADD22B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F24DC29A-D1DC-4285-B143-48EBDE5D0B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433D100F-7A0F-4E50-83A3-18DA7E3163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6184476E-0080-4C46-9E10-9BC118B881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6237F680-FB75-4C59-8630-0083941AB7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2AF31127-981B-408C-9D81-D2FFE5A4A3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A8854BD0-A9DF-4A14-85AB-FD5681DD2A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ABE4EF1B-DB28-4B85-B6BD-5D8737E878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24931DD8-8C9C-4471-A874-0725A3DED7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D56C3EC4-98FA-4CAF-B559-8716F9558AE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188C45DD-022F-4668-BDA8-ADF15DE647B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1C9E3F0-EB79-4BC5-B558-02ACA9AB3C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50783C55-DF01-4042-9D50-6B282CE8A9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D13D099D-A045-4454-B80E-8117111689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214D2467-DE22-4C46-B423-D9D6EACC1D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196DCE7-517A-4E50-8DE8-940DE607391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012EA2A-F0CF-4C77-AD14-E2E8493CE3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391EA759-644C-4A29-8855-7F42372528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06F10782-DF48-495C-A701-ADD95F9E96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FD71668E-7837-455C-A293-6BF3EDEB66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CD5B60DE-6B58-4DCE-BABE-30259136EE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5C784E-80CD-41F2-A40C-3E15E26377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8EB34064-F043-4AC2-9196-3DACD443B1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C9E41D26-644D-424F-99BF-9C79A46EFB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C4AB6662-2BDF-4ECC-905C-27CB7217DC3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79C6D8D5-74F2-45A0-A6F8-DDC6C21134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C9E27BAF-5635-453B-884E-5A20A5A274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F84D8CF6-17AF-4DD0-A2E1-8787D96C59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0B4D1651-D52F-45B5-9502-8FB7485F6F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E30159D9-5CCA-4BEC-B709-2B9FD29190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78E61D0F-0844-4A01-B81E-F361815A14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C727A268-4296-48FB-804A-6847D5DDE2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A1C48A2B-E019-4B18-B132-09158777E8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ABE33FBB-9345-4332-AAC0-EAE75C3158B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318AC9BD-FD39-4508-8DA4-10BECAD523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050AF9DF-B839-431E-A875-2926F73DD0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416C2493-8000-4ECE-A539-C91D5A7217A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10227112-3935-48FC-ACAB-415A8A1789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B9BA3F7B-264D-401D-A38E-05FF3AF0D8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E06298EC-19C3-43A9-8FF7-F6F2528883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2EE9C323-ECC5-48EC-8F9C-061DF27797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F6301D2B-467D-42B2-B390-6C71BF6856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ACDB4949-2DE6-4612-90B5-8753395CF8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1BAEFED8-A5AD-4D43-8B91-A6DC84E5C3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9A21DC05-60FF-4EBB-ACDF-0B2C7D0796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FE503ADD-2714-40F3-8C8A-5F32F7470F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F59DA082-B0FE-4945-A871-8FEF14B107E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14AE7CC-37F5-45BC-AA12-5CAEF680F2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CD5F7270-68DE-4AD9-9556-1C6F5E2B6A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A6825E1C-E95E-4460-A8DF-23C304E254B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0DEB9960-893F-40DC-AABB-4987004B70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6365E63D-F020-47CA-9F3B-660F2A805B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61922582-A816-4117-AE32-DBF37CF8F5C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BA691088-9642-499F-AFDE-736EC22EBF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6290DD17-3595-49CF-B585-A6A04F9837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F0042545-E930-42E9-A6E7-5CC506B7A7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BD77788D-9657-4552-A283-7566CD71EA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B6561F7-AAC6-49C9-B644-007227DD93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A9D97016-A7E5-4AFE-8CC8-7D273C2975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BCC8BE90-E0BE-42A3-860A-42AA0F280A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5FA7CC3C-90BF-4E92-A019-44B373F676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8EF31A24-577F-41F8-BF4E-2BD0F0AA86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55568665-9543-4918-B75A-CCE72CE2D6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E814A1EF-E797-4FC2-936E-2DD23717440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7515C31C-3E21-41AF-8F0F-392CC5C57D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8FB40411-C04C-4841-BFB7-2A48ACDBF1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5C911686-2F57-4102-BA4E-D227467695B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389BEC51-BEF8-435D-9EA0-371C81ABE4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2C0A4D2E-B2ED-4126-8635-813A343836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90863313-CB3A-4D2C-A383-02016FBAA13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3EC01E92-CB8A-4595-B584-F3B4AECF870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A65FB89C-83EE-459D-8591-6A992C0FD3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8A7E4CF2-6212-4F6F-B153-87370D8ED2F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E064CBC5-93A5-4BAE-9B96-E81E8BF160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19661D15-B019-4857-B9C4-B1E38846640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BC474C45-657D-4977-B1D6-5CE03636A4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DFD69DB2-1621-4CE5-8046-0611A4AF6B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2814724-AF5A-43E4-83D9-C411FE38E14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3AA4B2A4-644E-4FE5-A0A2-5EA3EFB8E8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6D1853A-B23E-426C-A640-7D1BBBF7F3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B537BE02-EED1-4574-8DE3-5062E2CE27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1E7CB37E-77C6-48AD-AA3D-C2018933FB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8B864C87-3A05-44D0-88D3-2B562A8B0E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A6503CEC-6340-4AFD-8E1F-D405197D86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1B18AB21-6807-4F57-9FB2-0E98AA802C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BAA4D4B6-15FB-4FEF-A30C-BF9CBE71E5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031DDE90-70BA-4F15-8C20-4383850667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89187961-F5F0-48AC-A4C3-70AB791A665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50F90A3E-E2EE-44BD-B166-285FD42421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B588E6B3-7209-40AF-A0C4-722D018C2F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FB0A9751-97BD-478B-8440-5E343C1272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C3CAEA40-33AA-498A-A5E0-3D70E09BFB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A4CEA15B-8026-4F4C-AC7F-29CF6CBDCE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3FFA0E2-7068-4737-AD3B-69D621AE209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A3A1C3EE-4722-42C5-B02B-EBDB7C6638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DF6267A2-8120-466D-A06D-2F40945053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FD5C841A-2790-4F01-8A5C-A9FBECC3AE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87FFD1CE-7A8C-4770-B112-89F21BD5736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D79B0F74-619E-42B6-A832-C584F6B9DB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1E00261F-D59B-4DF4-9729-ED3719F92CC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9B301B90-E02E-46B9-9D51-2C1F71E432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6F6883B4-4D4A-4663-871E-1EA410B8B6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9385D71B-C776-4387-A5E6-9615D5311A3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2DA9D533-3EEC-45FA-B9F5-EDB14502A6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2FE1D429-4B93-45C5-99B9-FA92BD19C7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6E541DD2-150D-47CC-BB02-3AA8C8C20B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2A995F80-58B1-48D8-B3C4-F29ECFE372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36BEA3C9-6A85-4FD5-A566-6E74D5F7DB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FF854842-DEAC-4035-AC47-591CF5A407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EF561FDD-2EFB-42A4-B11A-08AEA85B8D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523034FD-A2D2-4A86-BCBF-040CB2524E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6EFBE178-435B-4F2E-A5FB-C0344D49B2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C3C97ADE-4758-4BF8-B629-5B7EB64C22D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526CD191-8043-4BB6-9DD5-6280C791E2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970CDB09-3B18-4DC9-A0AB-46A17B8195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1086FEF6-9555-4A6B-81B5-BD7FB24FC5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B7DB681A-C2D1-45C7-8309-9C95378DEA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5586E9EA-F66A-4E52-9FFA-44AE71BFBA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E65CA564-A6BC-4DC2-AA34-0FCB60E1737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E96AA036-FC46-4290-ACAD-326057C44A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C94AE158-17E6-46D5-948C-6EAA632BDB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0F07DD42-ED88-4022-B96B-44A821C93A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5DF736A9-125A-4B32-84C8-9D931C6DB9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E39B1616-E9B6-4AF7-9EE1-2EC18EBD305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789970D4-E23C-43C5-92EC-C9513FD97B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5B52534E-242F-4231-942E-C7D1E3B65A6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CF053FAD-A5A4-47DB-916F-64E42B0A25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5594B030-E731-4C5E-98E5-A1EA735ABF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2A1D6623-DD25-4E70-A658-741FD84CAE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61715289-BC82-44B3-9494-C9BE543B79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615D8F4C-150F-4EF2-82F1-E6AB8BF28D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D50E70A6-B348-4450-96BF-15275B3ED7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F872E7C9-02E2-4EA3-8592-BCA74C78F5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F3143295-CF7B-47E5-973A-DF198DA6BE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F654E40D-C2B8-49A2-9CCF-5A46CD0994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683E8E3-9FDE-42A0-A028-629C0876F4B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66FA3B0A-7948-41E5-A1EE-CEC6D8CBA2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FF68FC93-3531-469D-A9D6-018C5D81EC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88954594-28A8-4DC8-A60E-A67932BAD4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2601717-8DF8-4207-AD2D-B0DAA218B0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0B8C7933-2823-45F3-9E53-AFC70FFD0C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7BFD76D7-49A6-44D2-B30F-FCF1B58B11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EBFED7E1-A3A9-4ECD-9CDE-1A84076A88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FCA3BED0-2B0B-48E0-AB9A-FB9C495CE4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2EDB8B28-C9AF-4288-BD05-56AE5F6F85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97EE0F6F-4EAC-4E23-BFFC-85587CB89C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D2104173-1231-435F-996E-9544525997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B9BFE0E4-CB2B-4069-9509-7B1377E642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ADBBADEC-4523-4621-BCF0-0A36755A37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7AEB6AD0-D06B-45BD-9A87-68D12F7C36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F03E2D06-A05D-4BDF-8EB8-1A711B67DB6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C2BD4CC9-93B2-402E-B6A4-E6267F0F4F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8CF1EFB1-BD54-42F6-8D9D-10C3641359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A85A06AC-2FD1-4E38-AD37-CA96B7117A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42E5A475-1A7C-415C-B8BD-C82030707FD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261631DB-7556-46E2-9971-942C3CF164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7CFC7A29-4B2E-4C97-8D89-180E7BAAA5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4AB0202B-132A-4E3D-9EF4-CB8F8A5AEA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BA15DF17-B1D0-430C-9EAC-6C9C84EE49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F2F779F8-BFB5-4D90-B3E8-3B88366D16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4D3ED1B6-A3A5-49AA-A069-F9AACDB5B7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2991BCD5-3DFB-49B6-BFA0-C9D36547E9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BE8E64BF-4039-4FFB-B4D2-782AD35CD7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561B6A24-EAC3-4E7A-8D6B-0F225A52999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A40EFF50-EB05-4D31-9533-936A7CE843B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5B3C3F9A-734D-4202-9FB6-3FA88CEAF3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E3C4FBAE-D10D-4F30-80F9-5B2DA74A936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2CDED86D-454E-49F4-827B-AADDFDE54BB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E64B4950-21FD-483F-ABB7-E992EF2BB6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217564AE-1C38-49AF-8D68-E037D4E204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A1344DDA-0602-4AAF-85F2-8D0A8E1C08B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E005E74D-49A0-4B2C-B8A2-F8D8779B1E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055E9DA2-1947-4336-BE09-BB2A259CB39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33DC3A40-E89F-46A4-931D-2D92081115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C4DD7494-0DF3-435E-A882-8791AF16E5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8708810F-C7B2-4F78-8D98-9259E5E8EC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C732FC24-867A-42BD-9F28-B43E5F2B34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472E712-023D-4CF2-8B2E-4CAA3C0A6D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2BA7957A-40BE-4F5E-AE68-8F2B6E6681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79259A85-2C9C-4571-B2A2-0289C81CE9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BD03D4F3-8FF4-4843-9193-04C69BD9AD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23343198-8E15-4DAA-915E-6897690939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A693ADA-4BA1-4913-9577-D5AB3B8D86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EDC9CE8B-9E31-47DF-ACF9-5CC54A0E41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3697325E-AC22-41C8-B205-FEF70548DD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DA744B8E-2D8C-419E-BB27-624E9C8B67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994D6403-2A13-4257-BB61-D77B025638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DE9207FC-9F0A-499C-A213-6A0E163462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9572D9D5-EE3E-4462-BC5A-1AC9DC48FF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6B0927AC-A50A-4399-8C7C-4EEB3688D4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E25B9E0D-5CFC-4C3F-A218-41CE68FC245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71CFB5E0-4486-475F-A19D-EA7F90997B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D3786803-C0FF-4DED-9340-DDB8C2D93C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E859655A-405B-441A-8609-BC03F8D9D2F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8AAD49F5-3D49-440D-A7C1-52250B0AA3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4E124572-8A07-42DE-BCDF-40BA573109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398EF4AE-B62F-4A37-AEE4-AE3FAD2BFB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CA9E6546-91E4-4CE8-B1BE-ED3ABD3504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2A627FA7-B23C-44C5-8E60-BD572D44B9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7690028C-9782-4E44-A820-341733E1C77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6AFE9516-313E-4257-96AA-F60D9A4DEF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CC6A229F-EB7F-4271-9A95-FDB7B16DDC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7C1F7D83-9521-44E6-A473-5A200DDC7E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DF625ABF-76F0-410B-8AEF-3B3BBD34F71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DD019739-AD3E-4F85-B8EB-0760323EE9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E8820B78-E25F-47E7-B1FC-F7935D19ED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F2C226E0-7BF1-4396-BDA9-49FB0482F3A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109F10BD-2CD3-4546-9392-04D77E7896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FD4AB590-2652-4D20-B30B-A8E7B89772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05896287-B389-4AF1-8742-C4E0A508CF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12C4EF08-085E-4DF8-B61B-65D4DD1CA3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7B59C75F-696C-4FB1-A885-2156EBB3B7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AE5547B5-198B-4C8B-BA6E-3235207365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90261012-6EB8-4781-9EE5-D2478E57ED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BBDE11ED-A85F-44F8-A4C0-B4AC30CFC8F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7831023B-46C6-49E7-9149-531A0C34FB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29259D7B-B674-4E02-A130-0B3F953F4C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16CA7DE8-F0F6-45A4-B850-0311A75030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B7B6D64C-73B7-4D1C-8FAD-644662AE83F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853D17A-9CE7-40D6-8474-097DFC126D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CD8CC010-693B-4183-B19D-4C4E14B728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6BF06F44-420A-46DD-8CA4-BC641B6AAA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72227CD0-E280-4EEC-BD66-5792C37653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7E4B6F46-6ED0-4DF3-AD0D-F806331C82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536B1519-0E7B-4450-B4C7-8B3C68EA2F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28308694-A0E0-4857-9F9F-62CD8462E9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BE96313F-655E-404C-9E03-FC65E9F80E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FAE8E981-D409-4A3A-93C7-B64D42B7B9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FF61311B-13A1-4F68-A85D-1FC06F5DF8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A4EAF1F9-820F-4ED8-9C9B-4013D304B3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76E399C-A099-4F00-8A25-2C3B4D4DB05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709E55BB-A6D6-4524-9C46-0588D09D6AF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5BEECCC7-B1B6-4698-AAF7-16280947D4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4DF206CF-A1A5-437A-BCDB-1E995FFD4B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5196CE1E-C062-4E7E-8F97-B95CDDD4D0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A26CEC32-9D4C-45F0-B4DD-F607F7822D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AF5C14A7-2B9F-4E9B-A5DB-8650441D91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DBDFC70B-0364-427F-BAB0-2F75D64F0F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D75D3162-4D26-4A20-B26F-5D3CC3E9A0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6EB39A1D-A876-4352-A90D-65CE321F1C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B1D9CEE0-F039-490F-9902-3075D9A3095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A6A613A6-A561-42D4-BCC1-4BA0CAE0D4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A5D80CCA-05BE-4207-BDC5-220207BA670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7AB5BABA-0947-49F3-ACA5-4913C54C0B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04AD599D-4F71-4289-9490-9C11385075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694A77C2-1B4B-4C57-8A67-0F893EAE53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E85DF8E7-7697-402B-BAC2-743A37946E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7043857C-6E18-4B38-A5F4-F6D30C4F73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6FAE0BA0-49CD-4022-9AB9-292BEDED44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05E223C1-87FC-4E31-A923-DC37099359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715746C1-E679-4785-B65F-EB1DC37065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2AFAFD98-739F-47AA-94D9-2BCEC64DE9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D4903621-EB1A-4AC6-BC37-89B3808959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4CC401DD-72A3-4249-9295-368D5D2B00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37E63185-4362-41FA-8101-C410E6BA9F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92E3576B-1A4B-4F68-A0A6-1E5A67F839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9A8657B9-AB4D-4BD2-AF41-53682EC1B5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381B1617-83DE-4CBE-B971-58EF33485A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ADAAC651-2F5B-4E69-BA51-F5976CEC67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AA8A352A-E47A-4778-B1E7-3FC49446EF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ED3926B7-4C27-43E3-8DA3-E2D39F7DB9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65E57BF0-0024-4811-9020-27865058E1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6DAF944B-588B-42FF-B5D5-C096E38ED3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584E7874-E43D-418E-80D7-03D775FF086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AD9DA58-90A9-47D2-89BF-814E48E1BA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07E4B594-701F-422E-BD80-13E9E1016C2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7E33DBE7-95CB-4116-8E0C-4C5CABD0A63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662B6388-3D1E-46C8-9807-ADAEF70A66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DE06179B-DFC2-4C44-940F-88214E0B8D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A34AEDB2-16E8-45BA-AE72-EEC1B641413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210FA72C-C5E5-4299-A308-CB8D4FD111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CD496A75-8069-4861-BE27-E53066F7D84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39750F62-B7F5-4996-94D1-7C0325EEAEF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68E51B84-E16A-48F9-A0BF-9062C85C97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8B1719E1-7F66-4816-84ED-2CCF436012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62FFF0A5-E0B6-417E-88AE-35D00CD273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34F5D5C3-1924-42A1-9326-48E9A8DABC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3FF92445-8675-417C-B4B9-18F7D0B47E5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49EE32A6-CD3F-4B94-8584-7B3FD11BD6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48958C43-D66A-4F15-A065-A7097CD73B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7B62930D-068B-4906-BA93-EAFF2D4524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B3655B00-3907-42CE-94C8-E4BD663FD7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AB99C6E9-DF24-4E11-A972-CF40009437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D703AC60-9A48-4A92-A1B4-1BBF024F2C2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BED07BB0-3816-47C3-B38A-A1920FA08B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628C0E6E-C081-435E-A4A8-10288D831D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E8DF3E5F-EB9C-4B79-A31F-D9B6E390A7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2DD61525-6830-4C9F-967B-609A9ED2C48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E30BED3-904B-45F7-ACE3-7EED947729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3263ADE1-71C2-45B1-A993-03B9B810B1C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445B6B67-769A-4EAC-861D-2E253663D8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B82E364F-D121-47C2-A5AF-B7F112C1BE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417B3125-E62D-4062-BC90-424D96F659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FB4F09F0-B906-46C0-A2DE-8961039C55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BF14DEED-4DFA-480E-87A5-1DCD55C9DE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A20759CB-B661-48D5-AF69-80622F0BBA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356B628-0662-4595-82ED-5ADB23C45A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E883B00F-BF56-433C-BFCB-490BF71CC7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90679AD4-1550-4B68-B57C-488132462B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32658700-3A88-4624-B991-94200FECDA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7CF3A8B2-9E9D-47DA-A18A-D6F1FEA314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9A17B190-5A9C-4EBF-A577-1A31B128D2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36ACA56B-EB76-4B43-B569-E84265FE44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255C0939-7777-4BED-AA57-7431A3DAB4A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6CDE2831-59D7-4CA0-AFB9-F23C57861C5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F81DF595-0B92-41E1-AAD2-E64292FB12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EAEC504B-8833-417A-B796-669B86869F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23693A85-0E1A-4532-BA52-0D89DCAFFF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543D65C7-D2F4-4396-AFE1-7B5ADED1AC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BB94F709-807D-4ABB-8A55-E59E418BC17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9DD28FFD-4C7D-4804-8247-48E619EA13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624CF1CD-3D07-4C7F-9D25-C89A624985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28F86ECD-C6DC-4EC7-AA0D-DFE94FAC4D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D1BD8DDD-F777-47F0-9880-D0FF70C210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7ED454A1-4864-4C1F-A580-1F86E2A23C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9B64AF68-60B3-4D9B-88BF-A209C9BB1C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8BAD2A0-AC79-41B1-9BA3-FD5E6A1E73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591F7AFE-746B-4384-9536-01EDD16B2F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2DBF5667-1DF7-42FB-BC2D-64A8FE969D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4C8C06C4-1A72-4A3D-9AC9-8C2EC4E147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3755C88E-0BE7-41C5-A312-D9BD59896F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3291016-E03E-4DEF-AD96-97169FD466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A6108703-7AA8-41C8-958D-D301551D2E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01156FBC-88ED-498B-88DA-56DC26EC4E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643F6E0D-F02E-4440-A15E-A86E9D339A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C01C4858-3115-43F2-937B-239DCDE578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85C5A9C8-3D43-48D7-8AE6-E2C54DB575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83E58EC9-F417-48CC-8DC8-13E82D03DE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AAF678A6-ADD9-44CF-9D0D-15D0D842B3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6C2F8A51-32CA-45C9-9CE5-1A98F6749D8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AAB9A715-1652-4183-B80B-EFFE5CC71D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2D0C286C-15AB-461D-BF62-7CD3E466E7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68909A0F-7D4F-4C1F-8CCD-BD09DB026A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FA38C650-3668-4A20-BB47-706BB8CEF4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1C849BE0-1F08-4125-B2F5-C3C177C5F0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0D9C1616-F6E0-4004-BBAE-7B4E2631B9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B1DF2C77-3FFA-470D-8D31-33D18A0EC0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A229ED9C-9A5F-4C2F-A2DC-AA8753EBCD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2810B0BA-9501-42FB-9832-AF63CE6AEA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27194256-6E53-4414-A90A-B01CF79ABE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8D4233AA-AF66-4028-8B4D-EBB5D13FE6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263AA733-BBF2-4140-8DD7-FE962FB078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1597E86E-BAE6-42D8-9475-E5596F0DA63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F0FCE260-D75B-41A7-9979-E100C71F61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E2A0D4E-16A8-49BE-B20C-E5CB2C763FF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7047D0CA-FAA9-4014-8B43-AB3712C5D0F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BE1ED765-4E7C-495E-9518-7A5AA41ACB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562B56DD-7A6F-4679-8B26-52AE477991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9547E297-9CC9-42EC-B497-3D991B2B57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F4BF370E-ED9A-47F1-B955-23B327E8A7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4B4669BE-0E76-4090-9B8B-A3F50D3F60A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6C3826F-7AE3-4E1C-93FE-E6829AAD993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72E6D46A-DFB9-4163-9C57-9C7E20FD21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6A2E2F2A-3155-4BA6-A47C-246F57A142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76041E92-0D94-4A5F-8F6F-EF3F35D929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92409F76-EDD3-4D28-AFCD-C1B8A5950E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66203E3B-E8E0-436E-BA32-C864B757EF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EDC33940-399B-41B2-B8AD-E2BCA95700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E584ED9E-B43B-4B7B-BACA-95614E0C8C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6D1F2DB6-67CF-48EF-B2C0-1A192192A8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41B7A98A-32F8-4651-95BF-4EBE53BF77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3663DFB9-C848-449B-B8E8-85B10B4013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340BF3E6-7E03-4EDF-9B23-5781F51091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7F294D4C-CFDD-4EE2-9202-95B6A9AFBD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DCC7BAE3-12A5-46F6-8AB2-0DC2ED3436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2ADA6996-8FA8-45A5-AC2C-41FF0660B9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B84868BF-CC76-4F1F-B1E9-A161C3976A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2512CE90-1D3B-4183-993E-8ADE4C65F0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E46BF85F-6F79-4C78-BD70-012CAA6D130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89F2FBB4-7CC0-4980-BACE-3D13F09CACE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FC05BA7E-5F14-4FCC-9372-79274D0564C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D2587287-9E48-444A-9FC2-3D4AC9177C5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CE08B8BC-515B-4E62-B32E-748B29BC50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762E9CE9-8C81-4C97-BDF4-312C449B0B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EEDBDC59-FA2C-4BDE-AF3D-A0A55B5A83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6CDF4AFB-9D6D-426D-A2F4-5B61560FD8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49EE5AFA-585E-444D-8E28-7750218765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CC8A63BA-F41E-498E-AF90-2E595201622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421E356D-DC28-451B-98A2-F7F64A4A03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D4EF9A0B-E970-406E-B829-E4A389E770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A5E91F8D-FF97-471A-9B75-D601660182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21FFC24E-CC83-403D-933B-059E2C789B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915E9C53-B431-4405-BD72-817E09B6AC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379A6BB1-304C-4D15-98EF-8A66552CF1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738F0437-3EF5-4938-A7CB-017009F274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7604941F-3454-4AE5-A9F1-ECBC1CF918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EFC24398-856C-4300-B07E-782D1D152BB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7619BFDF-B599-45A6-8640-7575DCF297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18D534B3-B641-449D-8FAA-BDCCC60BD45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650C51A6-207C-4748-BAF9-6705463071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481BF55-DFE3-47E4-A079-F85EB40720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D21B372C-2AAC-4231-A9AE-2EFD26E5406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1FF07D04-6AB2-4549-A2D4-0D1C4628A8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B3CC857C-6DE6-41BA-A650-5FDF820BE14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C3FBA1E5-D5A7-468B-92B6-4E78A24879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A379C798-BCC6-4F72-B229-CF21B5CB16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3941B718-089A-4367-A72D-E05D1F48C1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BBF6DCD3-1975-409A-9110-C84047F4B77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E259233B-86F1-4820-8FDB-B25CA50C37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13BD800A-6EC9-4AC6-8595-B0F60570DD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A9151A61-5A59-43C4-884B-9EB41A04EF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8E4F681D-619D-4DF3-9C68-A43DA304DC3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EB30B6C6-4002-4B30-986B-3F2BE7C938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3F4C7178-F062-43F5-BCD9-4B3CA80284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81294674-CC62-4BAA-8B8C-21B9D35697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E16563D0-9D02-4AF3-B76A-37D36E63A9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0007524-1140-43D6-BE48-02008EBF55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3981169F-F96E-472D-BD84-01DCC96365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8C135658-770B-4EC9-9A02-E9D0BE4D67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0D319D78-026D-4459-B682-CD9B248387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4066419B-8715-401D-848C-BAE4F6708B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17E43C8B-AABF-4E6D-99A1-1FAADB884B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3524B784-E383-4EF9-8E6F-E5DEAEF684B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1A88D697-1630-44F2-BD98-8F6C4BE9D4C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B47E5A9A-2AD8-46AC-A9F7-59F3D1FDBD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9600F6DB-27F3-4435-A329-32650B8D6B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9511DFB4-E37E-42DF-BDE7-417A1A639E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58DB1885-6EC7-4F66-BCCA-A70A7651812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6F46DE29-545E-4156-8DBB-8BB9D6C29F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6823DEA4-EE88-4707-9D93-97D5C0B7A99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E5A7FFA6-0DB6-4277-AF16-C50A275B97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6D6FD3DB-44BD-478C-98A5-0735443536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7E4C8B9D-6340-4B2C-BB61-E17F49748B2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5343366-4C8B-453D-A62C-AF7D727C40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108E4C53-75B9-4545-85FA-492552CE13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39F528F0-ADF1-4C82-A3D5-94898F28C1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7C75A3D7-261A-4739-BCBC-9DB0429D26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11E5CD89-178C-4AF9-9CC2-0D651609600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86585B2E-08E9-4007-A6AD-50795F85C86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C5400257-DA53-457B-9DD4-16B7B2A1F7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17F4D23D-FAE8-431F-9988-7CA308A1766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A105995C-60A1-4C71-92D5-B30DC07E70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47D36D4C-ABF3-4861-B3AC-12FD3E0255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1E30237E-C7F2-40DE-B0D6-EF9A18C117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EACAA087-9511-40D0-AF41-AC532EECB7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EB89D6C8-037B-4F3D-8867-B206C696F4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478742AF-2FBB-4AB2-8EA0-66A724E516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B3C854EE-7417-4287-A9CB-6162455DDE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8ACE9689-16FB-4238-9CD6-CF0D3D58DA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685BE408-AED9-4998-A606-0DDBF96A38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2821A55B-BA61-422F-A9B7-8CBE62C8DF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E78C31CA-30BC-46E2-9ED1-B75D38A190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6AD970C4-C69A-4CAB-91C7-33F8C91225C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DBDBDC88-9243-4B2C-8B4B-79F23CC09D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22A2911E-F340-402D-AA02-A5C78D376C3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6AA9C560-045E-4C6A-9C52-9E3D1AB635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6F0D9BDB-F85F-4EB1-ABF0-9AC9146ACD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C20957FF-D1C9-428E-9C55-BA9B612BE6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E16B0678-859D-4BFD-83FA-27D1A290F3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260C0F73-F560-4305-A44A-76EE058E53B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F7A10778-2F70-4034-8A9A-DF12451D29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F2A97DA5-C4FC-44D7-8599-6645104056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280A9EB1-416B-4B82-9304-DF493E5561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4BD08CEC-0696-4EAB-A760-0CE3ADB727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0C6C7604-34A7-434F-BD9F-732AB968C3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7E1E96B2-553B-4840-918C-13DDC0FBB1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3210F7F3-4883-450E-BB81-1563196746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8E1368AB-2CE5-4D5E-9EE5-84F3602165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4CA0FDBD-3F97-4DFC-A944-9C7A139CDF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A17F8EB2-C317-4B8E-8B29-4F69F95A52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387DF96C-0875-478C-A112-268E908F11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46228F7D-BA8A-4016-B38B-96DFF4763B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72A6D320-1C4D-4D39-871A-5CC8BE3EAEA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FA6D4D95-3E18-4EC0-BEBD-0BC1B02C51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4882CE5-EC6D-48AE-A3F9-A1AF341BA3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8AF3E958-8235-4C29-B19F-DABEA11D64D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64CBDC5A-4136-4E83-9402-954F48D073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88014489-EB61-4A92-8F45-D9E594E79C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2D804DBE-F091-475F-9130-C371EC1F88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ADF88C6C-F4D3-46F2-8A11-5C1E666B91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D711176D-25FE-4B86-8C6C-15FDA90568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9CBF8566-665F-4A83-A7CF-EA07EA36F8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D1BF80CF-40A7-46DC-B477-22DCB4D9BF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AFF292F4-3ECC-4D75-896D-05F964E26D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C199578A-D084-4A7A-8BE6-8DDEDD5640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B7F7B2F-96B6-48D2-8751-2C8C6B86C7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5BF18F46-C67B-4FA5-A16B-BAA741A09F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8CB04BB8-EADA-46BE-85C0-ACC955E752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C7C4EB18-CA48-4B0D-88B0-E58901FA0F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DB4ED161-ACE8-42FD-B8AB-CF19085A03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1272F52E-7B9E-4108-843C-382828551A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8236E372-A327-4096-ABE0-7E6E7F3715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6D55A46D-879D-427C-8D61-47E4086253A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91A8E788-F729-4F1B-B824-3F649E5FC6E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99911824-3F9D-4B98-8EFD-D3D249AE6D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997397AE-506B-4BC5-8AA9-49C4BA090F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3411E1FB-0D3B-442D-A2E0-59BC30C0DBC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B7402202-4741-4262-9901-C8FD604FAA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19B46382-3510-4065-BBD1-5842784290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EAF41EF0-BE8C-4D8C-8CF3-A9D7710ABF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7C551AE3-1D92-4974-A237-F7F82CAA2C0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A00BF27C-D429-41EA-8F2F-0B0A3621DC4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3DBF088E-4EB2-4E23-85F9-8F2CE707B6B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FDF16150-AAA8-4825-9A2B-C8559A55B9D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53D8847D-1FC5-4B7E-9C24-822E8D9226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1D706359-F7BB-4DC1-9102-BE6DE2F518E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8189BB0E-2A9C-44E5-ABCE-DD2BEF6CED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D8506BB9-E506-4D90-BDB6-A054AB0C8E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DC5D96A2-FB64-4894-A655-49B245E5F8E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F5CA74F4-2661-4996-9277-DC5F53C364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71FA6447-0D3B-479C-A836-FA1F8D4ADCD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EEDA1884-F6EB-439D-AFFC-5FE54C2C60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A5CB08DC-1812-4AB6-90E1-F65CDB911D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4A3B59F3-C672-4EFD-B83E-15F49ADAD9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3CABC249-7D8B-4EF6-B916-F0321A21A2F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85C59B31-56EC-4EAF-8D80-F878BF8D29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4833DE64-CCE5-44C3-8D74-4BA7CEC987B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FFBF9684-5A9F-4A0A-8996-AE3A7EA2F4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12F02B03-240F-4207-A37F-F93EE4820A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5E0D2DE4-914F-4657-A9E5-B579B404B28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13CE43EE-14D2-46A3-81C0-87AE4497EA1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B7DF8331-7A85-4A5B-8DBC-8C731D141E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5CA278BA-B039-42A9-AE7B-CC23948479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4757519A-EDBD-44DC-8C38-86A3B9317E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C1A211B6-A8D0-4FB1-97CE-6B1C934E4F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A28F6202-5FE0-40F3-877B-6732FB7AFE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B03278FA-EF1A-4EC9-B078-33B6DBFA43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5C48B10A-B8DE-4B09-8EA1-17838DE4A7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F83FD8D7-A5CC-4DCD-81DB-D7BFF33528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436ADFA2-152E-4B65-A65A-76A71693A3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B3FE5A54-7475-4114-8D9C-75823BA43C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49157BBA-870B-41BF-9205-9D9256DB31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BE05808C-4F9F-4E3C-8FBA-8ED360D2CC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8D688625-2441-4E6C-AF74-75433BCC18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41A454D3-F998-4199-8C43-77C59DF9CB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020C2588-D2BE-475A-971B-97BF1311E2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AB373579-47EB-4044-99FF-5C51AB456D8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F186D7AC-2905-4B53-8F9B-8DF4DD0EC5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3B5AAC6E-6FF1-4F0C-A717-9A878774E8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A1C625D1-50ED-4B00-8E7E-7E7DB225F6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E05B7DF-02EE-49BC-BA18-9E5A80BEB4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FD94809-74AF-4ED8-BD8E-F72A675FD0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45197E42-6429-48AF-8169-5BB3F84849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EA83881C-63C3-41B9-BE9C-3A8F7050031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CB92DE06-DD60-4483-A806-D2E5F5CF21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AB956B57-8348-4020-8A98-0F962E9BC5B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A8E733E8-9CC3-4E32-BF74-CF80E9465FD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3A787497-841C-4FD1-9005-B436F35587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B50D9F35-47F2-49D7-BE46-5FEB3DDDD2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C61C5AA2-CBE9-4F40-A178-E457DF6024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60442A46-7432-4927-9726-56658E2AD0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B2364F86-EB2C-4ACD-AC13-309BE1F527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AB4ABE56-B13A-4D0D-B63E-660C077BBB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90B83C58-225A-4AAB-B8D2-509BAFBFBD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D40E2D25-C87A-4ABE-8888-D071FF2D483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C2D8FC78-45AE-4A55-AC0F-47455C75B7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8B3CA0ED-BB78-4E32-AC5D-64063E7101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088E99F1-5DEB-4E2F-94F4-E5DCFF8D64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85A33C9E-C351-4956-85B2-2E297F1E3D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FDACDADE-83FE-42F5-9C86-AF14754C53A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104D5420-6B1E-4595-BCFE-BABC9F906A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C48D931D-2C06-4676-898E-00D239B033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DE2D6A6-D650-4FEC-8DBB-A151D7B380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248E43DA-3D6A-4E95-94B9-4E500C7F29E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958496A-F1A6-443F-A649-0F8ED7FD15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344B3693-F082-4555-B8A7-4807D23843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76971CA0-B038-44B8-AD10-CFE302D0A5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E286E33E-D338-421B-B473-904FCC59AB0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780DC7E9-ED2E-4932-BF7C-192126A1C8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C6795AC4-FA37-4B86-A586-998187F9D5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5C9DA866-72B4-4CA6-A879-614B57EE7E3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96A15FDD-2A02-41B7-A376-2F6083DE17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6B85C5F1-56E1-4F4A-A322-8A3AF74DB0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A1908E32-E998-4F7E-9486-5AC700A066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8B560CC5-2BE8-479D-B790-81D97A3DFD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ED0EF796-C555-41A0-8B9E-DF28B05124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F6E8E030-48DE-4E65-97C2-5A380A0CCC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D82BD569-BF09-4B62-94ED-9238759285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C0F5E9EF-E89B-4AE0-AC80-7255AB2FC8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D6154640-7916-449E-9E96-01F488FB541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FD01ADA2-44CB-42AC-9224-D06625BF0B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4540D4AE-C8C0-47A7-882A-C5F2658499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2F7E8BDD-E728-4E2E-B76E-1BE901CF1F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6DB496CA-EADB-4AAB-8473-8148851C16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63C183E5-A5ED-4142-AFD0-1CCAD90263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C1103D87-C429-4A33-B49C-28919436171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EFB585F2-CE58-482E-8E7C-3B315DC5460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4F0F63EE-E787-4E4E-938A-D4C5C16B14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1B55B844-6494-4B0F-AF4E-17B808E7EC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5D2BD858-180A-4649-999B-F59859723C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CFA9362E-B7BD-42F2-A63D-FB9E2FF1F5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1C00AD09-BF4D-42C0-BBCD-48EF7513EF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FF4BF783-4E03-4749-B88D-2BA016333E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ACEBD3F0-2350-4674-8263-3F5D4CB817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055FA84C-A737-496E-B1C3-6F97D887EB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AB02C8FB-2F37-4494-AF0C-B0032360C7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F8B1F9A7-EB6B-40A5-B0E7-91F7C3B3419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812A8220-AC19-4566-B40D-006D27583C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511CFE48-93B8-4F06-AF40-BB73A46121C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AFCF0E32-5461-44AB-B108-DC89E051D6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D2A22036-892E-4D49-A683-13F78123CB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3F862FB2-B9CC-4164-B029-CB44A147A1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4300FA07-3342-4EFC-8049-6D233FFE4A5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97C489E4-F548-4393-B3B7-B03260C19B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8BDF9462-B736-4F92-A57C-7F72F059F30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8D1D64D4-F3D7-4729-9DA8-6042888FBC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80AA8552-2606-4089-97EB-5A7136FA62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DFE31A31-08EF-429D-B145-9E65D6BAB2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5BCB9C98-F123-4ECD-9D55-DAB47D80EAA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BD8D85E-6D8B-4251-9751-A223D44853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8C0D654A-92A6-4C61-A39E-04804256ECC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3E675389-7753-426E-94DB-5D94446001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C18EC704-C1CE-4DF0-97E3-2069E2970D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16A88150-71A8-4EE5-908A-6638340789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AC37F709-CDAC-4923-9D02-39297950B51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60DD135E-9106-436E-9FC3-61591521F2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4913B13C-DC28-4067-8BE6-707F5EA858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2C5989EE-6E42-44B1-91C1-50E43974EAA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1F362929-9A5D-408A-893B-A62AF841B6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CA1AFCB6-E5AF-4219-85E4-09B7671C046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C168F4BE-B1F5-479E-B54C-23E0665B5A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CF6CBCB6-AC25-41DE-8288-E3E973509F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C2B91F31-E762-47D5-979D-A260A686DA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CB3BF02D-FEC7-40A3-9350-F0B0D624CDC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90CD7C63-7941-44CB-A639-E250573DBC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073F5B89-BF19-434D-94FE-B2742AE674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73DBB9EC-E537-416C-A041-E1B60E8567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D100D0CE-045E-4737-AAF8-D2A4282A14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8C32FF3A-13EB-446F-95F4-5640D5FAB5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F9EF6A0F-A596-4A46-8799-918554704C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560907ED-3453-4431-BE91-49BF0D158F3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08423030-B5F5-4BB7-B4BE-D6391CCB04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1BBE80C8-86CF-4BBB-B634-5D52E24CED9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7006446C-84A4-49FC-9EC4-FCB56A648A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FAB858EF-021C-490F-A8FA-4F0099A5F2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EBCD434E-DC5F-4E99-ABDA-6CED194391E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0E8E36CB-ADC9-46DA-A1B3-0A718C02D0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10F79AE6-241A-4548-9D83-1074218C2D2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F3A168CA-9365-45F9-BA71-51E23B963F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0D7343CD-AC47-4BF4-9372-08ACF042589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9EAD579C-98BC-422D-ABE3-923EADA320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7D576F49-5297-408E-9822-9085386A2E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83EF93B2-D876-4F30-9421-4FC299A27B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102AF4A4-24BF-482D-8137-0428298A3AC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94389372-9363-4EF6-96AC-9671BAD496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A194CEFA-DBB5-4DDC-92E5-FBCA29A071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9680E594-6683-4FD7-8A0B-18F97CD114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C3853FEF-577F-4B71-8836-41B4933FA7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3CCCAAE4-CF01-49F7-9ED7-4C6FAA47904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9B801E35-1420-4F96-A11E-EA80826842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52723C13-4D46-4EC6-A67C-90608E924D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F72AF360-8FD1-4DCB-B7B0-573C4E1CD95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3A19E795-89FD-4157-81DA-3861641360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AA137F87-158B-4D3B-A982-28227B6A75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A0E0EA0A-76C4-4879-86DC-3643CFAAB32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1A683958-4373-4640-8A1F-A061742000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A0D4B13-1679-4D79-83AC-8489CC7F53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097EE366-6515-49F8-98E5-8588A9A6D1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C44AF8D0-756C-42C9-8BC5-04EAE758ED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28B2B0E1-0888-42AF-9EE1-DD78B2696F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AB987A7D-C0F1-49A5-B2DE-17492859ED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A05C614B-4B61-4D6C-BD2F-7306C024FC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D8E49DC4-3F21-4511-B3A6-0AA7B4278C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5A154B47-508F-4B86-8737-0CFBA792A6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A6C3B0B6-D0E1-4AD6-ADE0-077A665FFD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350DEF6E-4DD9-42E6-B4FC-4AFCA277838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45DCAC0B-4137-44AC-BB06-6F980E6406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1644FDDB-AF6B-47B2-BF55-7A9E333670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FAABD3A4-4D23-4053-9341-F667FFAB2CF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4F71A168-B25E-4EBD-B843-6C30371AF58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D3C352F1-4073-4E6E-AF4A-DBE713D25F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5A9AAAB1-7E11-40FF-83CF-71C3BF1FA0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EC299D04-460D-4E0E-9DB0-20B18ECE3D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C1E6FE84-5EA8-4FEE-ACF4-93380432BE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23B9E945-0129-4D1A-AB1D-AE53AC03B5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B2EC7F99-0ECE-4B56-B65F-1780D59726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7B4C09A3-9FFC-4149-AE24-AAE13BD2DA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ABDCFCE4-A6E7-4E76-B377-D4C2678E27E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C5C8D75C-C71F-4AD5-A659-96FF7FD726C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55D29F8B-3537-45AC-BCC7-A6688EED71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793C7EB8-61D4-4D92-A32E-D5A932685E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720601C6-D049-4274-9508-ABA082EAC22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1ED45949-CC71-4554-9E5C-B8015803BF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A1AB440C-F105-4BAF-A9E6-9CA98DE3FA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B9ED09C4-9304-49C7-BAAE-F2F20004D3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75EB3D9B-7D37-4FEA-83F9-DC8ED615BC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CCED9934-6173-491A-9DC5-E9937ACF27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128D1B7C-DF09-4BB3-A1C1-28D2DFEBAC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D1C78679-C118-4E65-AC98-E410E7192B7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EF35F2D9-42D4-43BF-B85A-C35566CC41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FF9248DA-415E-4E42-99EC-4D54A9F6147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3F1A0036-336F-435A-AEE1-B98FD06645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59B9293C-2D3B-4ACD-B68F-276886064B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2CC62364-51F9-4A4C-9A93-6092BD01FF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D4BC7134-DBC5-45D5-A88A-B541784AD61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F11DA42D-6751-4433-AC2B-0CC3C4AB7A9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45C5FE69-E6D6-48F1-9CD4-D94FFDB355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2FB9FCDE-683E-48BB-A562-9D99DA9526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B03D0FEC-BDCA-45D6-9D05-83239D0E9CA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1EE44B1C-D63E-4150-A449-4FEAF60101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27393DB5-1B14-40BB-9E82-88A41382758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EEA7AB20-9736-4E53-9C57-174D0D20DD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F43C4EB9-07F0-4F67-B70B-2B7F22EA0F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715A07D2-6C05-462A-B0C4-6E184DE961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F232A318-D3DF-4BCC-ADB2-7746A3FE0A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BCC25ACD-A09A-4453-B641-DE0781070C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E66E4D55-1011-4D28-B47A-FCA94568C1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39E5188D-18A1-41EC-A8EF-69B62D2936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544C5F06-E695-4A7E-9419-3362B27114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127D6C22-C3E0-4AE8-9A5F-1F76DD4DD8D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383FFFEC-5B35-42C6-9395-C861475851C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5E6F7790-A730-41CA-B33C-D45621401B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9A05556C-E4BC-47FE-80A6-CB829400E9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02C25B3B-80E9-46FC-A72A-9EEDE42D97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169062EB-A83B-4493-A63B-9CBD102936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2E8592B6-0CEB-47CF-83F7-DC34A7146E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C5FE4996-7F23-47DD-B80C-BA1276C1D1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004841D2-9333-43C9-A7F0-AED6836AD1C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814EC934-B8BF-4062-9C4A-BD2F52F62D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FA80F7A1-82FD-457C-86EF-0DDA3F1D959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68589E7A-6D5D-43E5-B53C-AF51DE23E1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55CAD6A9-E81F-4C2A-9CCB-C53EFD2253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72DFD184-1918-49A8-B54A-21ED7C5668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FB1400FD-D8E8-4EAA-9E09-96DCF8E06DC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19B144F7-D526-4F59-B4D1-7D770F3214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2A5494FA-544B-4946-92DF-E937D81F50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F4B6E239-432B-491B-A992-E178EBE6AC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7B4431F2-D4D1-4ED9-A6F4-8250494B50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AA5F352F-BDEE-4FF3-B93F-EEB52C4164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FB3B4913-7676-4000-A342-EC67F3EE51F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A501E830-C540-4BC6-8358-6C5BFDDE8C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741D19B7-3204-439B-9EBB-0162B2E4A3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B52A93E8-3FA9-40A0-A0DA-F6F82340A7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EBAF3A53-6C63-425B-AE88-D0D5A5B7B7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2C8D44CB-EEFC-41C3-8F93-29E57158A7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661153B1-B028-4D29-A4D6-AFEE787F00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CAC2B249-5719-4D7C-A71F-99CFB73170B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401FB364-2A7A-4D47-AB14-72CBB340F3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A5792FB0-8E4C-4AE3-BE56-308801AB4B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4A81C072-27C9-42BD-8DC0-7C37520C7F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4C8FBAD8-6CEC-4FD5-8D80-72593FAA2C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FEEC398C-AF8D-42FC-A8DF-EBDD6F64C8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76C4E212-5902-42A4-814C-7E5515B5B5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1816CB5F-992D-4DB5-B1E1-A0D1F98042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9752B75A-9ABA-4E36-8407-796E0771FB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DDFC8F2E-799B-4F04-BFAC-82DFBE9B456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1E1F0892-C574-4FB3-8274-B7113E7C9D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7ECADF80-DA57-4D81-AD1A-E5221000C2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2535BF63-F7C3-46AA-A17E-1D9065A6AF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0F7F613E-D067-471E-9EC2-7E45A2DA20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FAA8CFEA-2AC7-404E-BC2C-F0E888526C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1496DC5E-6AE9-4337-918A-1E18C9C468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671A1ADC-9F8A-4ADF-81EA-4024F472D4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99E56264-81EB-4D4C-A397-1B9F1590BB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D72703FE-95C1-4E34-A9A9-EFF5CBC8F3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0542E7AD-CA81-4E5A-8B47-66F1241030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6B1ECAE7-E1CA-466C-90E8-4FFB73B73D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91BCC7D7-2AE0-4FB2-AC2E-30562F5125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5DC6344-0BE5-43FB-84E3-BD7F87A02B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BF5C5C51-7F62-45F1-84FB-1D4A07A68E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47226810-8357-40D0-86C4-16ACB0FC72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11CD1996-6298-4C06-B48C-A2DD2F73B1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AD20E312-83D7-48D3-90DE-211D5D8C09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3584A5D4-1FB7-4C7F-9E5F-443DD622CA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2A345205-0381-4942-B674-A6DF7EA90C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87345D7C-3C9C-46A6-ACDB-6B3C7A9864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6791FFDE-0072-4235-99AE-E47E597C5F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E0750868-A877-45A9-9C83-9CE9B3DC8A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10444B67-F2EA-413F-AA61-13C8D1F1EB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ECE124EB-865C-4A03-A8A3-4CFCD832C5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BEDCD614-44C8-47AE-AA18-A8FB69D8C8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C33B86FA-DBD0-4762-A4DE-2DC887F7CF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7F20C343-CEE6-43A6-BA20-67E3BD7227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1F619D7A-582C-4C10-9E49-7A31C4E908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21DFB6A4-9E16-4D9E-A1EE-2E243B254C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5C327B34-AFC9-4DF9-8750-10EE75E069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D80CCDBA-9169-40DC-80BE-EC14A2E07C3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B1991CBA-B3C6-4BB5-BF24-181AD62CDCF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177E9752-7A1D-4BC6-B0D9-454BD74917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26DB7290-7BA4-4791-A0BF-CA6DD2F176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E7C4BDD1-7CFE-49F5-81FD-DA16CA416F0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2450D4C1-952D-434B-9A00-ED09AD20AC6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CA7A550B-61F9-48D9-81C1-E8C7FD3604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D67B3D0E-F5C4-4474-8DE4-F88772F8E9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A5FAD52C-A5C7-469D-9E01-CD9C30C7C4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ECF78EA6-B9AC-411C-B61E-C22443E0B2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8BB8540A-F367-4E15-953F-BF1664130E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C463D0BD-622D-4925-BAC5-08208B55D4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A1307988-4FD7-4815-A27C-C066B257193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7D0A63F3-0A65-45E4-B33B-8681E52CE3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8727A2FC-402D-4C71-AFFB-11AF5FC4F8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50E90938-F7AF-4C10-A304-C7CEFF7FAE5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254C7ED8-385B-4110-84F2-ECBDB6D89E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5B784B30-C90E-40F6-9E1D-0381B1A91F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542EF0E0-50BC-42F9-932F-34B714009FF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76A2242D-A98B-4789-B340-2B4E243B09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9F3B9FF7-696B-4E81-AEBA-14EBE646A9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61E135B2-99D2-4831-97F1-F9F7F7CCE2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DD171CF3-C21F-482B-8F3F-143C76FDC40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FF06F84D-D71E-444B-9175-411D7CD0DF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BA32BC70-DE15-4456-B42D-0FEA7CDC658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7E68BF9F-BAE3-4DC7-AC48-AC5DB5E01B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6AACDE5B-7116-4614-9FB5-1876320A44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5CD1DA88-3B0B-4055-85D9-56EE496B903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2D1C3F7F-8101-4C43-83B5-7867F89E48F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54F5178C-9A07-4AAD-BAF0-2181004455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27CD604B-6AF9-40E0-B654-BF638D09B7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133144A0-3F2F-4068-A222-8169BC756C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E7868C0F-6FD3-44F5-957A-CF34113C77D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99F43B22-1D48-47EC-842F-1E6DD64610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1028E46D-427C-444F-9E27-D33B99BD22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6093E302-1967-40BF-873D-CC6D93B0C6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BD0E68D5-5D13-4E0F-9097-5F2D111634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9D34F613-6647-4486-91FC-5A5F494C07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5BE780A7-17E4-4E30-B767-9C49CB0F5F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165F75B4-1F38-41FF-9E53-2DA2D50209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DBA1265D-9555-45C8-A73E-49DB8158B1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9DA55D06-AC6D-4E60-97FA-F1288B80F2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B1E7A030-E24C-4241-943A-66BE3DE0F88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9119E1BA-2BD7-4C4A-8148-606C3CD5E6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4221AD1D-AFCD-4D2F-B39D-11CFCB82E90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8A08654-7000-46D6-A6DC-1425F50F95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EA69A799-FA87-4589-B095-3AFE28873B7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2445520D-9963-4DC5-B812-AABE654FB1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0EAE8A0F-718B-4B3A-B34C-650772FC13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8D6E17A9-C899-441A-B576-731AD68FB4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F7542B36-E11D-420D-8745-9BC42DBE78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2874B14B-7CAA-412A-B673-6CD5A145C5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A6318DFE-CF62-432D-8C0E-E57BD64A4B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658608EA-D058-401F-9EF6-FDEA316B68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1B262476-1C28-4F60-A08D-F076588F66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94DD95CF-787F-4321-862D-EC89C6CCC2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BB8C99D2-5A62-46F9-A253-71C4D5E715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6D2068A5-F151-439D-B5DD-675C9DE73E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9A9A6A4-0DC9-4C58-BCA6-DDDFA2C6375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8DC946C8-8D01-40E5-90D6-B8F4583E3D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C526D23C-D1F1-48F9-8AB4-9EA220F4DCE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217B514-DBDE-4A34-8815-D7B854DBD8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3120ACFE-6E8E-41F3-A0BE-081CB1BC6F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A09524E4-7821-42D4-AA46-5E80B35BB8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D5DC3ACD-4C92-4059-A5F1-C55CA6548F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EFD31978-CFD3-4337-AD2D-3EA17E9F7D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18B5FCAC-FDA6-4590-8E7A-02CA586B0A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385F370F-739A-4230-B658-422441121C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B4616024-9534-4A56-85A5-F4515416DB4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534D724A-01A3-4ABE-9BA8-F097D162C1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EF4CE5CC-C7FC-4DD6-B8B6-3E8857316A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E43339D9-308B-4F38-BE34-67FF55EEBC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5B95EBE6-7CA8-4BA6-910C-A652B959B00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0A0B3DB0-C886-4753-A894-2723B41F895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D5BC0254-407F-4B73-9F72-B1BAB770CB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2BB4DB17-A35C-46A4-BDE4-830BF8DDE9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6EA07E50-9A7D-4E67-9095-577EA345D2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37B8D13-2A31-4B15-964D-3036B57CFF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DC542AB4-DBEC-4EDE-BADF-4143EB0074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2A9CA733-1222-455B-B4B9-1A1113AFDD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41E6A945-18CE-4FDB-AA3A-72543A1E6B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CE2FB4E4-609E-43AA-A3F9-51C0001B44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C39DF823-3E71-4E21-B0CD-6D0B060B58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53545CD4-4EFA-469D-BEA0-BA1B561AC34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B502E996-EF26-4193-B27F-D8549BC194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6730AFB3-FF89-4905-BA05-8DEC0117C7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B56C50FF-618E-4F9E-A68D-BFEFEA9433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7150F112-BABF-4A8F-90F9-CFD075D051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BD6CF831-AC96-4324-AE99-F14D31919C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2057D7A1-A52C-4D13-BC92-5688A51612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FA3E28B3-8387-43DB-87F5-0B9AC7D13B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288D494-B5FC-4F4D-ADC7-EC3582AA0C7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B59E64C7-AF42-4A60-8C9E-AB761655CE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0FF7691B-8BC9-438F-9E57-4F05B22E25B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DE64534B-7DC5-4E4B-A86A-0B81D403F1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267A9E74-9B91-4F21-A52F-1345944E9BD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ACFABA3C-82BC-48EB-BE16-0F908EF3B86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5750477B-4344-459C-B08A-F1066256CB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C7391211-3EF8-44C8-9BCD-45DE979E2B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8C0F3F31-13E6-4C47-B660-E92C989447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52898F3B-4803-42B1-A19F-0270E9CCF4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765F8942-C574-45C3-99C8-5A9DC2AE20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F5BE313D-22B4-426F-B0FE-92419C072C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810179E1-915A-4169-975F-60B8EB0D1D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21AEBA33-8E81-4132-9299-65DDC0B840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F14D09BB-4CD6-465A-ACE7-3951E80CD6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61BA24DF-8B39-4341-911E-7A82C1F094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40B8DA01-36BA-4FB2-AA94-F772A745A4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4A1F95EC-29AD-43C1-9E02-AFA026A661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43CE333B-1DFF-475A-B432-C46619A8ED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3D2B522D-B9EB-4030-81F1-DB84E4601E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E672161A-799B-46B3-ABC9-502EEE36C5C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ABF9EBC7-EF18-412A-AC66-160CFC1E60A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431E6F9D-4F3A-4282-8484-0E47ED88AD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8E80A03B-F4F0-43EA-888B-5E8635C01D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090E5333-BEC7-4737-A94B-5AF7D65E81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E56F2568-9F1A-42E3-994C-1EC22F5337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75734FA4-07C1-4773-B0B1-A3415837583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6B9FAA2E-7D62-4EB7-8103-FC63B1CA6B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AA202CEE-07EF-411B-8852-78BA271732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5AE64050-C9DB-4BA9-A85E-1920F44CA3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CCC8A997-5FA6-4DD9-9BD9-679B501DA4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D1E67825-7A08-4E44-AB65-AF19EE04B9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5D476DD7-729C-45DE-9885-4F2234250B1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C067D7F1-28FD-4C21-BA66-7683CE370C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FC49D363-94CF-415C-8F43-D7DA55F822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948ED3EC-BD3E-4FF1-8012-7CD5BFD7DB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0198E160-F15D-4133-80C6-AF79188268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6187697E-AF21-4459-9DCC-D2526AEE77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17C50B97-5F20-440A-86E7-19949755222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206707B0-32F0-448B-BE0A-AA01A8B44B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C69FB6EB-F2A3-4E69-B77E-C2777E3429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C95498B9-8E90-4D1E-879F-93463D81BF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C2299255-7B47-40A6-8B13-AD85ABFA3F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11B3EA5D-F280-4981-9871-B0869AAF439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52B1AB17-5FAF-43D0-A325-BEAEF5D2E1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44E53386-747D-43E2-9DFE-297A7066D6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B6FAB6BE-1C17-4C19-8785-6CA195F5AB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C1E7278-227E-4B9B-A28D-6C449B3DC3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7E28D2E9-6C76-4F20-AFD8-88235248E0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EA3B57C3-A96B-4A24-AC68-2CD5353DDE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9C829CBC-1FEB-45C9-B26A-87ED870DD8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0666AF5D-2A30-41D4-A4AD-04C91AEC7EB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AB786DA8-0F5E-4179-9F73-88230A79788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9AD657CA-F627-4FFD-9AF5-143E38D2B2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CCEF6DA8-4583-459A-A11B-39BAD25430E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70B7A39B-AC0A-4F9A-97E2-6C0A38A8E6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5131072B-8995-4248-A0EF-998D900F2B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CDB4DF83-F3A6-4809-858E-3DB8832BEE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C1147479-F657-4ED7-BD40-D1F1F9644B4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4DF4A498-7DA2-4B92-AA20-564370D5BE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2E5297FF-9502-49CE-B5A7-D9C7E1E31DB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27CEC5B5-F4A9-4A98-99E4-DDA3F3EBA87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AD29FF20-A982-40A3-B1CA-FCCEA2893F5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35FF5C82-E2A1-40AA-9C9F-20E5B990EC8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8BC7F49D-27A0-45A3-9647-FAF4C2C5CA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3E293A8E-326F-4A60-B4DE-8DF43BF3D11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BC1DE30E-3409-458C-A7F0-E1C1697BB2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D1AFE08-F881-4DA7-9205-373EB9F6EB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B04ABE5A-E7DF-484A-992B-74F7CC6BAE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9FAC7AA-D5A7-46E3-8674-5B3A6E61E6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C39ECDA8-D199-4EEC-B342-13318EBBA24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1CBDBEA2-D2AE-4721-8E04-DB40127BDA6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2E7CA1F4-B00C-42EC-BB5F-E6003461216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740B2213-1559-4E47-BAC2-7CC9E8ECFD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2F91B4AC-F598-40D6-B03B-32E519A5F4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84DDFA97-0A26-40E9-B2C7-770E682B2E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9100CFCE-A1D7-4C53-88F8-B7FF7226167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C136B9C4-00B1-4A52-82A9-883084D8536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B48400E6-A101-49DE-A344-AB9D028D19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29C71757-A206-4EC1-B686-0255756E8F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6CE5B744-FA88-4243-8621-B0C099171A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6CE7662B-155E-4E7C-ABA9-3344A7BA29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7C276C7E-600F-4A81-82BF-35C8240347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BA0FD77A-E8DE-4D33-8CAC-AB31D66355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55563F9C-F7A3-424B-B651-5247269C54F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E1A2D2C1-FC7D-4F01-BA7C-E4E0E8D279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61D86416-2DC4-4E8A-89EC-3D44F2160B1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id="{A86AED7D-66D7-4B89-AD0C-A6A19AD1DD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9B6254BE-0482-4E42-8584-0D4233BF8CE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C1E1CCFD-26CB-49E2-A043-4F4CF5ABFF1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EB7000DA-9E5F-4B8F-B226-4AE14C076F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355BD245-C1CE-4902-9BC5-F3FEE8ADC2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F0DE95E3-0E4D-4194-B703-4B5B11518A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CFDA2DD5-C1C0-4598-8F58-9700675155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F9846669-A495-4995-8B50-37F73DC4A84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DEA67BF1-6F5A-40D8-AC3E-46072444A3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9753EA27-F6B0-404A-B9A9-E5CE000F24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D256FA06-DBBE-4522-BC4B-DCEB63DA190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4DE7C9B1-4D26-4268-BB59-1B955BD866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93C99623-97EA-488F-BABC-8422A139D8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CF325552-C06E-4849-8D66-93CAC3090C5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B00F3F84-D4D8-49FD-811B-AFBFEBFBB27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3BBBB0DC-95B5-4FE6-B035-E0445E88E7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46D98E7A-C090-41CE-8822-C384820FBCF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6039E12B-61FE-4FA3-BF34-1A689C664EE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24712027-366F-47C5-A7F1-E7AFEBE2D2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92C2751B-3C87-4B6F-818E-36B3051C51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501334A7-0C7C-49CE-883E-D635B72E49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519EFF8D-E8C7-4DA5-BE33-C01C6EF51A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6C499179-9F55-46F3-9AF1-CCEB7584F5E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65EE773F-3B85-4987-8DC6-529284D653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3D8BE6BA-404C-4C4C-8B83-B14993C191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449E53DC-BC83-4F9B-91D5-FE1CD6C4A66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B3E9448D-CB3B-40EE-A68C-253C0CEBA4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05A9EE2D-AAB8-4D3A-96D8-6009A4FB87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9F34C125-D1A9-457F-822E-81B01F01B9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376A658D-15F5-4713-AFFA-73A7020EB5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43116B67-3365-4C45-8351-9870A9A37F3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56964668-DAEC-442E-A9C9-21763597DF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4C3F2375-674A-4136-946D-0E5A12E7D7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0331B806-B98C-4F3A-9672-75933673DE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34A23EAA-7A61-4407-B68C-6662A21467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9D249ECF-69C0-4466-B888-FEAE734D9C9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DA1C6313-BAC3-4791-84D6-0845322409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5709C2C9-A700-4FCA-B2D9-0AFC54F3010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9C62CC4F-DFB9-4537-A306-2E2C51AC7D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E1FE127A-C212-4879-B0D4-2C084AAFC1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F3DB9B72-4FBA-44EB-A760-C531CAE27B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B72380F0-D9BD-4D10-86D7-31AAAC454D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545D90B6-8D78-41CD-B934-1B5405D660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B57A6E77-0E23-43DA-8AEA-E045FD94E4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2006D737-831B-4250-BD30-00FFB67157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7DA4BF0E-912F-4A44-B934-2B8F2ABCE3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718E64F9-947A-451E-AD62-670307ECEE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298ECD64-DE26-42EC-A045-1D67899EFF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F50E0657-379C-4197-A02F-7C492192FA1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E7413857-1525-429A-AEB3-25E78602E3A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CEC274AC-1E4B-477E-8E10-0D316EF78B1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85D25765-966B-4C2C-B67B-4E6D5284E2F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3FD2E87E-1A0D-4AC2-80C9-1733E94DD0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59649E2-9BC3-4294-910F-5742D64B29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8D4469EE-F0E1-49C2-833C-A61E3168D8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782B18F5-5904-4DE0-B949-70D56CCCA8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A64DEE72-FBF4-441D-9D3E-15E697582E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28EE98E1-64A5-4C97-9288-0A56248695D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87EB2C7E-EF07-4755-8C9D-10BD3FEC97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132277C9-D8ED-4064-B226-FD66F29CAC8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21CDEBDE-CB78-4603-8539-AE04F6F2E36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B7FC5D85-46C5-4A74-A956-CC642B567F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6194C759-C5FF-49BF-A0E5-B1D380F72D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214AF6F5-6831-42C8-9FC9-0FE9C83A938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31ABB21B-5587-445B-B90D-A2F429F833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748E1990-79BB-49D4-B316-88953BED822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45E06A4D-F9D3-41B6-B23F-9C4F2942E3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63C579A9-8DC6-4925-9643-8F4E1E928D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id="{D27AC2D9-4A3F-4F1F-B0D7-64C2CA8E0A7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0C0E010C-2FAC-4DBA-AF96-D81AE64F8E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1A90BD66-7452-4571-8C06-D7724A2EDC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F5A580A5-73DF-48BD-AAE4-3249FACD3AE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8385AFEB-9717-40D9-8087-C61700D167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4D80A53A-0404-41B0-AD1F-46F036B83F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9811D1AF-B8AE-44A1-BD51-80C9AAAB7E4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822924BD-CD48-47AD-B0C8-BECE0E7075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9A9D18E8-E5C6-4C41-A76F-1D038B916C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0BC242BE-62AD-4EB1-A36F-8D9E211C74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8F58F506-1664-4579-8615-268EDA35DF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82D42BA7-B911-4EF8-9FC1-44D8BCD39B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F2ED090E-BCAE-47EC-9034-05E4063756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1CEFB53F-8F6B-4F20-A688-E95525CC44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1BE8CD4F-2A6C-4AC8-80BA-EA15CE8FAE0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76F54A27-D137-4C82-9710-22509D551C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5EAE5CFA-DCE1-4068-82E6-8BD6D9971AD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07AFE261-8428-4563-B409-40D5FC55AD1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07287252-BB11-44D7-820A-230959F488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24C6FE1C-FF36-41B2-88EF-973DA58B514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F3BCAEE5-2D6E-4ED6-AB39-F875B5E58F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9DE85E27-9216-4539-80AE-64100C4D62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BC8B958A-9BFA-43ED-A952-787C826305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67DA3FFE-635B-45CF-8ED1-A18B9B78CB2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A88F3E84-3F77-4F25-A289-71C3A256AC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C3E5DBCF-4F4B-4B88-9BCF-4CD84131C0B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BF280153-A2A0-4CCA-9F43-B7DBFCA244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43030537-84FE-4413-80FE-05422C2B26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6AA85102-19DB-4E3E-BD40-B6B43F80B4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2BCE6C0E-B8E1-4830-8C16-C11C6AC765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954BD3B8-9F95-4EB8-A565-5CE57F24DB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id="{8ECF8481-CAE6-4144-A22B-2FFB9EAD9E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81B38A93-971C-4A57-86DC-C0CCDD2A53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id="{BCFD1A9C-932C-410B-80A7-FAC2A2EEDA3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A69A2CD9-3A8C-48C5-907F-4BAD5879CA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63297CD9-2BAA-4E71-9A9C-45D69E2829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CE74F304-3204-4211-A1F1-0A41EF4D4F5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id="{C72DBA17-638D-4F30-BB44-85CA3075DAD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A815082B-4CD6-4828-B882-3AAC9B74249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8A2A92EF-7726-4A2C-A4A3-8BF3D14AAB0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B80FE2C0-9539-46A0-848A-30183A2D40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B568F4E2-961C-41DC-8892-9BBB19BFCC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A71906BE-8BAF-43C9-A4D6-C59CB40117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id="{57B5E0C6-5560-47FC-909C-76CA420F7C3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DE851E34-8A5D-4D96-8AA7-B5F5D44D71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id="{3DCA7CA2-FDA6-4A49-8CC3-7633171478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897F9828-C0A0-4C15-9721-003CD548EB6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CF1F475C-F5A6-401F-BF5B-BF6F293E493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269BA0F5-F8E9-41B7-970B-C400519D292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id="{A9537182-D4D1-4ECD-ADDE-96810CC6CE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67E55C84-56EE-4A19-AA55-6BE58E17D56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E6119BAB-A8B2-4BA7-AEC8-E858B59395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EAFE3A03-4B89-43AA-B4E1-C20241A70E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C2018AB0-7427-4E10-8025-961AE831163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B0DE823B-70FC-4A6A-A028-6A6644EC7D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CBCA9E14-66B3-46E6-84C4-3E24498F43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DCB14298-6118-4CAF-862A-8C7E23DE34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B98EE02F-99F1-4E42-8070-82C876B9F2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C538C69C-7811-44BF-B3C3-5D6A8FADD53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6B92043B-8075-4736-9A77-A0A2850CBF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21344B99-BBB4-4099-A036-B50AC3E1FB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id="{4237C212-6962-404D-A8E1-8571802EF6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4D178758-3CF1-4F12-BF5B-D82D8F9B71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4A158CE6-9E8D-4FFD-9CDC-FC6958E4449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398046DE-2EE6-4A5F-AC59-84CAE74A10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F2F42517-B00C-480F-BA47-5BCCC9E073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A6E9F3C4-CBDD-438A-BC70-9C3602FCD41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394F2114-80C9-49DD-A95D-7A39080E8E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65ACB8A2-3C0D-443D-979D-D62E75E633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D106B071-CE3D-4692-A4D0-4D9ED4489E7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951B4E9A-A337-46B0-955F-AC0C9A8BCC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91D012BB-0B57-4295-A269-2D4329B72B3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C16173F0-D182-491A-B391-D788FE7387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82D9D8B2-F574-442C-A164-839A947623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EAAECDDC-2CB3-4BAE-AB7F-912F8223D52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EBDF23BA-EE91-4108-9993-7B65C46E15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EA0932FC-8456-4AC1-9397-2BDF3CFEB9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3F7E96EB-B63C-466C-8AE0-8AB2746EE3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C0EF21D2-8B74-42A0-8110-74E7926D607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471CF5B4-F559-478A-97E7-E818708804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D1A6B2CD-C97C-4C00-91C8-55A0FE65D3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710A46F6-3B69-41F4-A005-FD127526AA3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6D5C168F-2D7D-41FF-BEF8-91D4357468E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6CFEFD96-4F7E-4DBE-9A54-F4CD8AAF45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DDB86533-D4C0-43BB-B03C-AB3C2A7D713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3E4938E0-C832-4A4B-9093-F679027048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9AF74A68-255B-4343-91AB-12230EDE28B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E284FCC5-C320-4CBF-A570-149B847EB1F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B1112A9F-57A9-4014-A381-8A4CEAEEF4D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5A09B56B-E202-41FB-9986-4E19862B13F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B868D5F4-55B3-4B15-92F1-D80B639506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69699F89-7301-4C3B-BDDA-2069FA34B66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15259D1A-E33A-4823-9721-01D7575DEA4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358535DD-6B1C-466E-89E1-69803C74DB7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2FC03294-7EFE-4A0C-9B21-03FD163AC19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857DC979-F650-40D8-85D0-963BC2030A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12113CD-196F-4ECB-8B76-3AA88A887A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39978D33-5624-4158-B68E-D7EA1E98FD0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F30DB747-6932-4901-9A8C-CA0E821989B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B560896E-509B-4115-9E18-981CEF945D8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04D56536-717B-4EAF-B677-93258B83B9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21AF3F4C-5500-4E4A-B1D5-1D3862BA99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9A0149DC-3296-4DE9-B8D3-618548C078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BF67A248-AC03-46D6-9C82-3AFA1F0C00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BA6D084E-CC3D-4220-B319-181697689B0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B9BA73D3-503B-4C6C-A19A-ED806859F8E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FC68678B-33AC-4359-BB10-2A82768E74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A178FFC2-7705-4C1E-9E77-AE9A3B63D83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9DB5EE61-05DF-4DD6-A9D0-98335EE5D88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1C0AD145-7033-4C87-8A9C-B04A56B28E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76F46DB9-D656-405C-B128-CE810E362D4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3147BD70-E9F5-44EB-A185-0F9A6B3E56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7EAC4924-FE46-4A11-814D-D2A2F1CB43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C753B95A-9768-449A-B861-0C2209077F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E27025C4-8005-4ED5-AF0E-9F0945AD3F2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F270B6BD-0691-43BE-85DA-E96BE48D8D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456F59B6-573D-4388-AAE5-839F87A98A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5F796386-D016-4748-AB09-556AD7A9AE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B097AD90-4CE5-4DC0-9F7D-3B5FD0A4D7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9C1A66C5-E1B4-4593-BEA3-254246D274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3F4421E2-7543-42D8-B71D-C88FE7ACFE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2E2FAB7B-9CFA-4444-851A-22634EB7106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D7AA9D0-5010-4EBA-84D9-F3559010BE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A683D1D4-6F6F-423B-B083-47D4348CBD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160FF9FF-800A-43FE-BA63-6CA23731674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DAC56619-D968-4466-8685-5455BC26CB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5738A0BC-E2E6-4536-9DD5-4BA953CDA65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B7ADF8FB-5ABB-4737-A479-FB16A19AD73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6372339D-6C2D-4EB5-966F-20B77BC177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40B995C3-EE8F-4BF4-ABF4-67D7CA5C876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id="{5AFAADB2-626A-4AA1-BE00-801469E6DD9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FBAA2081-2204-4770-B833-14DD8211D2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28FE33B3-D06A-41FE-BE98-9938054438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E7CD70AD-2043-4D69-BEA8-27E3825293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6CC4B455-0AE2-466B-9FEC-D8E37026365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CBE7DA68-DBF6-4870-AC49-1F1C6EBD4B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D453BA50-39B8-494D-B443-6586C99D0E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6CEEC087-A0BC-40BF-AD2E-7ECC5FFCEC4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F2085EBE-38F3-4ACD-8150-A83590D64F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D73B3607-E1ED-45D5-B564-80AA24B5273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D3E005BD-7B69-48A8-9D03-56FCD2EE6E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45C32780-9FA3-46E2-99A2-242FB5A2357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C59B79B0-D348-49FA-92A6-A1AE21F6416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424AB61E-EB74-4E92-82EA-09A95F4B87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50EDED39-59CC-4ACA-8333-6E1503CE046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1096A593-BDBE-4815-8CE0-9F9D94DDD9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8037A063-E57E-4758-A916-8761AC3B55C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52E18625-12AD-4EDA-AE63-738A8A5FC9E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E4DEAE3B-B184-4DD1-8985-A1E59527517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E8E14ACB-BBDF-4C72-8C60-CD373C6B0D9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E4F3C2D9-7161-4F1C-8B13-480D487869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EB6CBA15-8511-4283-977E-33343ABD004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7B80835E-B20F-4152-BE57-C3497D1382F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5AA642FD-0394-4E8D-999D-596B5119D3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C1206314-4220-4535-820C-C4DFF26E701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D548F38F-278D-4EFC-BE77-42657F67665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3362910E-289B-4184-A11B-BEC33EAC659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1AB75C49-69BC-48F7-A6A2-094B63D73B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2E7E62D4-A990-40D4-B23C-FBA7142AB7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0A038B57-7AB9-4453-8D56-5D6AABE103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149F73A0-1C5D-4233-8A32-BCD1F896C6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64127EF1-D510-4358-BCE8-D4E2C46486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00442B1F-F94B-4F99-981F-EDABADF4B6B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64A73120-68AB-4149-AE43-F2C0EDCE23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E4FED02E-2511-4295-8085-57C38695A1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F7788034-9DDC-41A0-8133-C6D28CBAEB4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72B85998-5E51-4DFE-954B-9257DBA607D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D1734A18-BB72-414C-A8FD-5E13819B8EF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A1981747-38EB-4871-AA2A-DABE8948E7A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60E38A9F-3B13-47A8-BF38-993343E703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949AA80B-8E65-4096-830C-077492404D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9558E292-655F-48E3-B091-F3D392E25D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B2236987-0FCF-4576-BEC1-B0308DC9501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77502AF9-C696-4113-BB65-D6C73437AB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A9163649-20C3-4F3E-B0D6-5135B459E8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10681208-2786-4760-AEC4-067D0CED2E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980C3E-5597-4995-9D68-7D072D6A30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104EF4CE-3195-4FD2-A178-D5EB878BBDE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5B8DE008-558B-49A9-B1F2-AB66933CCCF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E13F2373-6499-4A68-B6B2-620A8F23A47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F64AC152-3626-4003-B3ED-54B848CFF6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7AF659E8-62BC-44E5-943B-7194AC685F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61B2DC4A-A1BE-4A50-B708-A35F93DEBC1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0253D93-33D3-4128-A236-5CD997FF4B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3AB57360-6C47-408B-996D-40C43DDCA5E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AB8833EB-C5F0-4DA6-A0EE-E39980EE52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3A98B8EA-A83E-4DE2-A6FB-4C13282C21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334354E3-815C-4884-A9D8-6C75282839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AF425ED8-1B26-4BF1-9B6C-80B25C6846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FB0734D9-6895-48D9-8521-FB36E7446E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9F8041FD-3E59-4C62-A102-3D0C7E73BF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F583EFA2-4ED5-4DBE-A476-3145140B82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76DFDEEC-8E12-4149-8592-3A318A8824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FD7192DC-B1F2-43D6-81A9-815C642C6C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FE2411B4-4656-4477-A379-19C462DE702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80F0ADD4-6048-4BF6-8B27-8DE6CBD09E7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6B15D7A7-A668-4282-82A1-E06CB5FEAAC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D5597954-6DFA-48AF-A782-20E7D0092B7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19A15D6B-EDA0-4C44-8E83-36E0C3BE583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5B8BE8C3-3B7E-44FA-937B-2DCD2DF30CB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B785832A-8D87-455F-9893-7F2803E8B2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11D8B2E8-F48C-49FE-8FAB-3F2DDCCD74B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D7F25531-9CB0-4CD0-948F-F5DD4E9FA4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BE25A0D6-104E-4FD9-8CFC-5B5F8CAB12C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51AA2337-D0BE-441D-A4F2-ED74AF07A9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C733482F-5331-449B-9B21-A947CB4F06F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C8C23AE0-A9B1-4D63-81CB-EE3577239CE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A8DCDF81-CABB-4CBF-9559-ABE20B0AA8E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1749916E-00F6-4372-9F16-3CCB5EC072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6A1D8538-BD48-491A-8A9F-9057F89C9C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45BFA62B-6693-4F3F-A437-E03667A444C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B39AB7ED-BC53-44A3-918B-1B4A8CB617E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890FAED0-CF61-47C5-8C49-D837DB081E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DB17143F-E9C6-4060-9523-602E7A861E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46CDACF7-C413-4842-993A-1DE6BC96C89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50FD118D-8E26-43CC-8DCB-BA711A9E99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4EBFF6D0-B9B7-4FFA-A387-3BD5F6CCAC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C42F7427-58BF-4BD0-8513-2B0BBD13A4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1A11638E-C4B1-4AE6-9B6F-EBD14EB9F0A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CCDCE821-62D9-44C5-9902-52620C7E48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A20E9B56-3210-47A7-A725-2F4D96CAA98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B5CD383B-31DE-4907-B9CE-9A69F05CC08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90D043B7-9F9C-4627-BEDC-C6C649B3066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E8DEACFA-19F9-4A9B-8310-D26BAE41FF5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726ABB5-08C8-4A2E-A9E3-492F82550FA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4D5D83B5-8DA9-48C3-BA49-32DADCDAF5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65AD71CD-1F1B-454A-A59E-CDD04AB4CBA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497C2A55-07E3-4245-9853-862AFA9773F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F8CD5EA9-B8BC-4EC9-8A0C-7D6847CA196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73883853-B5B7-4424-AFDE-939C0B17A18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E16DF00-6FFE-4292-B375-50E1035C95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D3CA6060-4596-4770-9F19-BF00B551C1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53827468-D7F0-4379-9209-C0750BCE44E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69EE3060-CC85-4200-A8B8-E038D5D8690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92C891CF-4346-45AC-BC80-41989301D9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6D43A23A-7FAD-4C80-81FB-372E51BB88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C2254878-DABD-42EF-B432-21B56D3F9F0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FEBE3474-9CF9-4308-BFBC-F068E2AEDEB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D35DEC6A-DA5C-4CD6-A4C3-0F79EDAAF48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6E60C628-81DC-43DB-AA91-E9CF3590745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206E017B-ED66-43D6-B38B-2911C9F7EBB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CFDA3D22-7A9C-4B61-B904-00F4803384B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D9AF24AF-2D87-46E5-AB6F-7D23CB75754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C3AB5077-4138-4FD5-B121-E905A20E8E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55CF4121-964D-4F70-8B49-7CB95C856EC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14EB1440-06A0-45D5-AB3D-06481814FD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82FB763D-8565-4AFB-9741-4D0FA2262DE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97BA73E4-F1E2-4306-AF8A-2E039AB5DC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AE862F41-BEA9-452C-B2E9-CF86CE8AE2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AE9D346C-11DA-4622-A401-060679F0A05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86C2370D-A1FF-4928-9114-F5B28474DA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2990A3D3-806D-4D73-A5BF-8ABACA7071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A74B7DE4-7F1A-43B6-A871-CB47A57B32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132FFBA-4FF1-4BF9-985F-46B38461A3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42A600AC-C54C-4D74-BFAA-D7C294E3026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76A76A5B-BA42-4608-8C43-BF975B3499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44E62082-C599-4C9C-8B2C-FA18AD7A60A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ADAFF587-9FA5-4A11-9105-3D8E1832D7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5518AD3E-87B2-496F-8F2B-5141935F2D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857B1E03-080B-4DCA-BAD6-539E56CFBB9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37260052-B18C-463A-8E9E-14820FDBFBA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E7FA5735-00E1-4CD4-A0D8-E5F3318D3F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1FB3D1EB-0E91-45B6-88D4-6B472F9C01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B72F35B-30CE-424F-80AC-598A94E2A1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5A2FCC70-35AC-4B53-9C6F-C6DD592073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AFDEDFB9-BE56-4205-AC41-72F552871E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DA9D0416-98D4-4595-94A5-D8BDFBEF631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904C27AE-439E-49A3-A1F3-DA2C59A1FD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37B6BDA8-35DF-4080-9BD4-89DD91DA9A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59A3FDA3-66C8-41AE-B7C9-40D7280E0B2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FDA96175-60B9-49DD-970B-5E05D2F9EF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7AD171D7-7374-4594-978F-093CB1942C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B3A2A219-44B3-444D-9669-99E82380B44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BAF6A239-1EBA-4069-8300-61393A873A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C0B51EA6-A8A4-41CA-B8C8-59964FD9139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8162E987-6FF6-41AF-B56E-57DB34E1D4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A744B818-A93B-4302-8D67-44899F19E5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A39BB9C3-E0D9-4C89-8A5A-1443EFBFE93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3241CF88-F7A9-40B6-9BBD-FE6B0911F06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89458FA4-C87E-4531-B067-E112A5CB6F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212B7466-74F0-4FF4-87F2-002BFC91724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23017195-A168-497E-A109-8A992C1651F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4BE65FB1-92B1-400D-8147-DF93C5D871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1C0A3BBC-2943-480E-8AC6-491F72D215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F09DD3F1-9617-42BC-90E0-C2A36E02D6F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E71E6CE5-E86B-4621-939E-80CE9C4B7E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DD436D40-E407-44A1-8C8F-8E78EC80B0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E5BBC01A-C4FB-4942-8425-0A3D5F4341C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1904E899-DD81-4AFF-9AC1-057802F8E8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0892938F-D3A8-4579-9057-6F94D61AE1F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E38C2E27-E4BD-48DF-B462-221B3A4E5D7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838EB5A4-1992-49BB-89E6-4D3FE831EC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CF561E8C-0B5D-4E60-B0E7-9028A88750A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813C458D-A793-4F90-881F-F7D261BB01A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17FD898B-3972-4786-9D04-6EF33CADC18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D810689A-D5ED-4A6B-A960-46C51165595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F68FFFF3-FBBF-40D0-85C5-AF7B9DC49E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B6E250E2-8F5D-4BE1-A56B-3C33D357DE0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FF592A75-C25D-4B85-950F-69570C4790A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50418310-C6B0-4748-9574-A23C49D5D1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41634732-5244-41E3-81AA-1680C8849CD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5CD7D223-91C2-4AC7-A950-5BDB0903D5E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45D9FBBF-BAE9-4EB4-AC00-F736C2FB4F7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id="{49E0D075-2A17-48B4-ADD5-44702FBFCA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06A4A996-86E3-4096-9747-50950FBE32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D3BEBBF6-4389-4E29-AC8E-A8A5631EB58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9B74E80B-4222-4748-8D7D-27DEA2413CB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61C3165D-8962-41FE-9B67-62A056578B1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9C2FCE59-5F9F-454C-ABA0-ACDC1496399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id="{00DA7953-09A8-4F6F-AF91-CCB82A10176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9862B4BA-A895-4ABB-846C-AA85A14E55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0018B501-5496-4C15-B729-0B4C421DC1A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2D1997BF-9D1C-4959-BDFD-AFE76A67993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2809090D-371B-4FF2-B241-C982D6C05C2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D97151D1-E9E2-434A-A36C-A1A57A88B3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C24431F6-F741-4B14-8F4E-34AE59F270B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A4626CEB-61FD-4BDF-AB64-85AD438FA49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146316F7-8261-4921-8F13-91AF7CA5809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72D517EB-C5A9-407E-8D8D-04272980EC1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EEEC8303-A555-46FB-A4EC-D0C11A7F44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E6062A02-6923-43B4-B573-5D8419DFAF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CCC95123-236D-4B11-BCF2-596DD823AF6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2B4C40B2-0C60-4900-B0D8-5B5ED5763C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0E454DF5-D340-4D3F-84C0-1644421A712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EFA55A65-6C00-49F4-B0B1-48D83AB048D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2BFEE721-0044-4545-A19A-DACB9C6807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2032BD25-E488-4AF8-A1D2-4403BEFE2B6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A1B409E3-AB8A-48F6-94D4-2D339FE27A1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0C6836BD-6711-4088-8C5A-B2B9AC72302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2B6BFB59-4279-4B35-A676-FF8BA189B10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5C4B154E-CC65-45A7-A0EC-3CE24EB9D9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48199015-D779-4175-B36F-0E6A0F8A9C7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9C39165A-7ED6-4093-984E-6C02F0B9F37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id="{8F5EC17A-336C-4011-803A-50862518452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E0236032-7988-45D0-8699-C181863B03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123DF739-0296-4D22-A406-366F2332E8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643EFF19-6C92-48AF-BE57-6F8AE8F24EF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254A19C9-6A3A-491F-B933-54F1B8F9E35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33D7A15F-8836-4EAE-8788-DF73B06FF61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74B586B5-8730-44AF-9833-3CCBD6BCB4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96193D5F-FFAD-42B5-BF41-C3D8CCBD4DE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CA8CE097-DA2B-4A2A-8AAB-1BFB50B7C0F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id="{B2CD5AF7-FBCE-4485-B766-40E160664E3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AA9CABD4-80E8-4FDE-B077-42B7651DB0C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20FCBAF8-5F0F-4BB2-94D5-BD3C63280E9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8421D6B3-BA3F-4F2E-9B3B-9900AFA303F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8EC8C1D8-BBD8-4598-B44A-F608EB8EE96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3DB5F8EF-AE65-4C12-A2BD-F62A2288C58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id="{9D7DF2FA-1357-4AFC-8AC5-CA097CDFEE9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D11B0CE4-D20E-40DF-A86F-741C3DDFB4F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CC939BF5-1D4D-465A-9D2D-E35DD40F02F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81F71F7D-68BC-47FF-AF38-716163F96B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A09CDACA-B7D4-48EA-8ECD-0E801BC28F2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2408F239-FD87-4B87-897D-47A83C1610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6AB4F3D4-5C1E-4D4A-9F8A-47ECC146709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102EB27D-1536-443E-900B-307B1EBF4C6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15B6C029-0F9D-48DA-AE9E-D061A6EE11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4DA035E2-EA0F-46FD-A907-B6AF5AEE5D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F0C25221-45FA-4FC7-A513-0209A64A581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498BB107-9183-41E0-981E-5A96D98476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A9E83A6B-506A-40D3-B448-5E750D1269A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3D38206F-4DA2-4302-91B3-56EC61F969E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7CD8054D-B20D-4200-9417-BD04EBE6C07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727B261D-BA78-4A8B-AE15-1F2433DCF0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0F025083-EBD4-4794-B567-2C708B8133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E062C3E6-AE9B-496E-B33A-FE5B6170FC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FEA53541-23A4-430C-9A53-E5FCC6009A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C60ABA0-03D1-465B-B589-919B72FB2DC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983494B0-5705-4F3A-B8E0-FD3157CCE12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4D01686F-7F5C-421E-A908-C83011A573F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9A031131-D461-4F0C-A0BB-664A6CC8485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C2B8A872-EA48-4F0A-A440-F0CC7F6B499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79E9D405-2ADC-4105-82AF-E681D48F4D3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FC333FCC-A68E-4AE1-B40B-7B7A22145F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BDF6FB27-96C8-4C98-A566-B2A5A47B91E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71A7F51F-331C-4544-AB39-4CD7AA11FF3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2E81DA05-68FD-4409-A166-01D8E246AB2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B4D8BBC6-F60A-461A-9970-A7DD6BF7144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B536F9EA-790F-4CBE-8D25-70F574F377F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48E3A29E-26E1-4CED-AAAA-C7634474E30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783DF7ED-83BF-4719-9516-3845FAC0488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9AB3CD68-7E45-49F3-B3E8-DB84EC073A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4C2A36B9-DBAE-4A8D-8184-FE741160A9A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50505D47-4A46-4149-9F6B-5ED804BF5D8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D1EBAE53-4785-4EE6-A0F3-9351D596F0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EB4DCE76-516A-469D-9AD9-8E8B3D9545C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7718084F-CA2A-4545-AF72-E7268D1EDA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847A8A9-7708-47F6-A46B-836EBEF52FC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62D062FB-23CF-44A6-90A6-B1FD07C4A8A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F6E2F0AC-7470-4513-95B4-842B30AC328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4D052161-B1B3-437D-8BB3-D8364FECBD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624123E8-C5EC-493A-A59E-F75167D79C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3F8FAFC9-1717-4953-A4E2-BE854B86AB1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384EF468-82A0-4B88-BE27-B3D3DAA6526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FF155A4A-F807-4A91-AE7D-A3E34A8230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D74ACA44-4A8B-4B4B-824A-61F69AE94DE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615273A5-8356-4111-ABA8-D2CB89C6C27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0410D2BA-C67C-4C1F-802E-FBD4231D823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C0271FEF-2558-44D9-935C-E169FB63A67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AA59539-BF11-4824-9A40-C1130E0AF9C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C5581288-5B8C-4600-ADD8-4AE1068FEE0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E92DAAE8-A6A1-4FE1-A351-C862D321480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BDE5A03B-251E-476F-BD43-33832036F47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B3882A5A-A040-4D70-83B9-DA5494FB7FE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A594C735-FE71-445C-B924-87BAED7B08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D602C159-96D1-4D4E-B73F-FABFD1AA2AF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257FE777-A2EA-4883-9F2B-340EEA64AAB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7F829654-7FF3-4A29-8D5F-1BC7D23C78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420E12C5-153A-4C56-9717-49A2AE6C36D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FE734274-F744-449C-A4E2-F316FB308C7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7E543B7F-0FA5-4DB8-87AB-ABCA0DAB752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A148F6DB-A292-49A6-BB8B-55C7CCFED39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id="{93B40877-201A-4FDC-9594-F2E739C39B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62F822D8-5F45-43A0-BC94-5E34CEFD138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id="{9CC120BE-B117-49F7-B78A-1654029E96C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62A79430-DC43-4A3B-A62B-9F5648925DA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7E1E5993-FDD3-4373-ACBB-EEE66283ABDD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EF55B713-4A8A-4E88-BF2D-AF0F81587DC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F07F524A-AD18-408B-9FE4-AF176AC728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76223C3E-7E98-4969-BF50-6EC7CED143B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id="{A48B9E92-C358-47AC-9A19-54539E2459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7CF3629D-D2B0-4530-AA4B-DE437087A5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A4B521A6-9838-45FD-83C8-F194E99024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ED5328DC-345F-4A8E-95F9-5347AE9190D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615DCB6E-B42E-4926-A88B-52707CF0FA0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C452A8A9-ECB6-4D74-8F21-38555A7090A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DC1A6F14-DB9D-4560-B0E1-7CD8657DE74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F7544729-A7EE-4A65-B7F1-9F38310D713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297DFB61-78E3-4274-829D-917570A3BD2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0ABC27F8-8AE3-4F6B-AA9D-CFAAFACC1D0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2E755EB1-09D3-4C86-AAE1-33FC8C0DFB5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2949F39A-97C1-4829-9BC7-D76248D5784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CA63A31C-8CD6-4CEB-96F8-269E650330D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F5B351BB-C53E-448D-9F1A-86A2BD632D7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C4A466BC-64C0-4A27-8033-C4015E3DC02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2C4BEFEA-8E68-4C09-A41D-742A2A63FD2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id="{7C590070-DA43-4B02-B26F-DEDDE9C838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3E61E2E4-F7DA-45C7-B4FE-DADAB6D0310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5794AC80-75E0-4B79-A4E0-955150CA20E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B58AF25D-3E61-4316-81C8-837F6219DC5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BCCC194B-AD27-40E6-8BE6-9E2D072F821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A9DA2CCD-BF81-4443-8790-296B17BAE2D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id="{D89EB876-F578-450F-9ABD-B2A8E4D2E4B5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ED5063EC-FA4F-495D-B342-24DCCA9F4DA3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3E2CF808-55DA-4760-A790-C158BEFAAE1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8196601D-AD10-42D2-961F-EB257EF99D3C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06165B5C-9357-4C5A-9672-8A6F877EA5E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20DCC894-1E00-49C6-B7C6-F638CBAB64C7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id="{48F663F6-4DC7-4E62-BC8D-A4631FD4CB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3380C672-4B8C-409E-932B-267D2EC24D5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04E9ADE3-1A46-4FC1-9088-461C0BDEC1C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6FAAE11A-5DAB-493E-B394-7AE5BE2D4E0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CA237474-8325-4E57-9760-3E8F66FE391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66D0EB20-4E4A-4915-97CD-A76E9A6B5D4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id="{F81D4FBC-6486-498E-BBFA-257B79B54F5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BF969539-74FA-4E31-B8AF-646E9BD4D23F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C48E499E-0F7E-4F74-B1CA-DDFD3B4A4091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7B9B559C-452B-4511-9CA2-0AFC300C6C9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829EA821-36FD-4F06-836E-3A3B3B15C66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899246A2-BC9E-4ED6-A65C-41DABE662D5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id="{A5B95597-FA36-4FD4-B7F2-60A2B8C04C3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EE6C5F88-ED19-4D9D-ADE0-DD00A9AB00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id="{CC92CE8F-949C-4E17-B215-1C6BDFAB3A1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E7341FAF-9EA2-4B44-8EB1-C01B3AA5BF48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F1C00E42-E908-44F6-B7D5-B1B3C08E5312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0D2FE8FE-EFB8-4230-B2A5-CC17686BB14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EEA7BFEE-BEF7-4652-A987-73A201DD104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72F3FBCC-D68E-4907-B551-4DDDF44C5144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id="{8FEA90D9-6EAC-449B-8E91-2063A140EE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96D8988B-A80D-4290-B1CC-72581E858F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9618DAE9-B77B-4840-8A88-2377E3229ED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D6C6E452-D74E-4589-8272-23835A215A3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3CA191F6-F7BF-42D3-8FCE-4A04D3CDEE8B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A24A9054-6399-4879-BE79-4378FF762A2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id="{86542A71-3396-4501-9C71-B8B30BC43276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930CAB15-3751-47CC-B399-40EF19B58100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DE60C935-5E3A-4F7D-A5EB-DCA7ADC65FBE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EFD35FE9-0595-4530-A0E0-F7C10548B989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id="{818D6A0D-3437-4584-9992-9D61690D00CA}"/>
            </a:ext>
          </a:extLst>
        </xdr:cNvPr>
        <xdr:cNvSpPr txBox="1">
          <a:spLocks noChangeArrowheads="1"/>
        </xdr:cNvSpPr>
      </xdr:nvSpPr>
      <xdr:spPr bwMode="auto">
        <a:xfrm>
          <a:off x="510540" y="19583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177B1CB0-3E8C-4AA7-8260-E015D9BFEE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id="{69135FFD-D0E0-4BEA-8591-9B7992A276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E576B34D-2F7F-4D97-9CC9-1F9C4B45115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CAF5EE7B-DEA7-4699-88BA-F80082E577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C4930966-6C0B-4B5A-B25F-BE1FB61E18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id="{9D2E6515-C2BF-49F2-8942-CC421BE925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3B0FEEDD-7056-4A0D-A2B9-F6F0954F90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id="{F9EB66F0-DBD3-4DFD-BDB4-714896CD4A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D83724DD-422C-49A4-9253-AEB964D4A7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1672B2ED-6D0E-4461-8835-AF6D4008C8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235E3C19-B57A-41C2-87E1-9C22AB8FF51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9B50AF6F-C0C5-433B-9FCF-F89AEECC5E3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C1595D15-540A-4687-A59A-E527F12844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id="{B5DEE578-370D-48C3-9E62-4D6DF6D56D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39E9F54C-C384-4005-804F-45CF27B246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A9DF94C6-4278-420F-95B9-864D8D40C9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53C4A842-E498-4146-8B89-69CE641211C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5CB96085-DC6A-48B8-9E0A-E3B7B39974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33C8FC8E-C2F5-417D-95DE-1B7C26829C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750169D5-6FBF-41D6-ADFE-D942AB63B73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D42FA2C8-EF54-43DD-84DD-23B2FD72A3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9543B76E-7EEF-4453-8091-7C9B328CC9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0E9DF33B-084E-47A8-9DC9-5EB24F4869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BD4DA4BE-A624-4E15-8ADD-209DF032623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915557E8-D859-447F-AF96-85833D1817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43232863-FEB9-4B27-B5BA-374FFD6FAF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542391B9-74CD-4064-8F03-51B86A75B0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756AB3EC-13FE-4C10-9763-FC7338EF25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47481FB5-DCFA-4637-A1AA-E7D4A9D945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E3B114CA-8452-4CA6-8D79-A59CF20496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358CD101-B949-42A7-B0FE-0944552F5C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7D264490-3BD9-4D94-A4EB-4A8AB63EB3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761F574C-615A-490F-960B-51485F2E3A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98FB918B-191E-4320-83AD-320FB930A5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6CB63922-6A16-43B2-B648-5765EB148A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6014B038-969F-412D-98B6-204BF8EAAC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D595EE97-3F7B-4D46-B66F-5DF5031406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F4345F23-C3E7-4552-95A2-BCDA2658A3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29B9E2C8-E317-449B-99C0-1B18E4DE5F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FF5D0D45-7E83-4806-83DB-14E23A353B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CAD632A8-164C-4A76-BCAE-D66ED1CCE6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EF515FAE-0345-4F2A-8482-EB0CC7EA5F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99D14D31-2D12-4DDD-8026-2EE13C9FE8E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AA3E2E60-BD15-4C8F-876B-2AA9FE1ADC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59A4314F-0FEE-4941-A0FA-F2E09C839D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395C949C-F53A-4E2E-A752-23822137FA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359B5522-1C80-4F4E-91DA-94326599FA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1665A3DA-A68A-4EE2-945D-F5E72199E1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F4217D0E-7B6A-4B73-BBF1-CE9E1FAAE67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12E02BF6-4075-4AB8-B8A1-A2964B3F391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6F9CB7B9-43CF-46ED-9ABC-C5C890D381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ED889841-10F1-47FB-868F-629A5358D82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C15604DD-7129-49E1-9448-4928D2C961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23B9C0B6-883B-4818-A41D-A6E5AF9F26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466BDAC8-54BE-458F-9F69-E171CB2AE1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1D8378D1-835C-415F-9AF3-9FB2BE6C7A5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2F00A050-6EA8-484A-824E-1AE45230DE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6116F012-0633-4E15-BD0A-5C5C05ED517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1E1B539E-F54E-4CA2-B69E-A1811F9EE6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C14BFB2B-4D55-442B-A703-A8D13A2B42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DC281B59-18F4-4631-9CB4-EAFAEA1BCE4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9EC0F1B8-0145-4F82-B686-50E2865DBF4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7CA9ED08-986B-4FED-AE25-311494C15C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A29D25BE-0540-4F78-AA61-BE74E0CD15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04BAC1C8-F309-4D5C-9AAE-4E58DD606B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81E5F45A-FB11-47CA-90E4-608638048F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6DF381E1-83C9-4C2B-A4F9-4803E40A93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F1B91823-F644-407B-8365-8BA5A25E4A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AD146748-B645-455A-B060-D6CF207BDE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CCE74E42-1CE6-450E-82EE-BA343C54A5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CE46A631-C8FB-4232-BCCA-E0CF3D911B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83317B4A-5406-4C1C-B155-46229BED67A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1816A2ED-D580-42DB-8D65-DED169B695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FC7B3FE1-4470-4EA9-B941-4A9535611F6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46252A01-9A79-434A-BA5C-F4841C479E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124C7BFE-7B87-493B-A9F2-0AB99573F7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7633D39F-33E0-4B93-AE91-F5936EF6BA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8518B9B1-13D9-4E43-84F2-FE322E0AB2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C3FD9FE2-BC36-4F28-BF0D-B68FE4DAE7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66EEF2B2-849E-47F5-A145-5DC88EE85E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D9055D3C-19A2-4D30-8E5E-8C59B2DA83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391E6822-A9A5-4070-BE6B-3C1B17BBDC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434C7BED-C468-40D7-8FCB-4E177BA960D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2AD7E3F1-E4F0-421D-9DA2-A884738226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E08D54E1-5223-4974-8AB4-CF6CE05EB5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DF3FB42C-208C-44FB-93C2-5541DB6308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423538BA-8961-4660-87F5-562EC48D94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7CF1B54-4394-4B77-BB46-0E683ADB51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175D0514-DFF8-4D84-B05C-215594A1B9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FD87E451-46E2-4743-B9D8-CF3672CAFC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FCC4B2EB-2897-4B2B-9586-04F08B44D1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3D1D7938-3304-4293-8C8B-1ED681D6DF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2352941F-5D01-45B6-8C87-9D948C5F115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4B552718-B5A3-4AFE-9096-16ECA7402E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4145B0D5-4C50-416B-B6CA-182FE0478AC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C2C420B3-81FD-40FA-8A07-1C4EF67CD8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E0AFE3CD-258C-455C-BFD0-150B89332B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AB193291-9EB9-4CDD-9325-904C4F59D6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DC68B51D-2AB7-4BF1-BD7A-595FAE49E9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2F62E26B-F2A4-461F-B3C8-BBFCE71453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B7193EB2-B6D3-48BF-8E05-FA1E33B175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639FBBAE-EA68-4E82-AC8F-D62467D9FD4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D1D81253-9FC0-450A-87B0-2DB8ACF0F5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A9D27758-113E-4554-BD65-2773D49EB2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183B8DD4-FE22-4698-9189-96F7976B80F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117ECE86-A4C5-4F5E-8BF2-B39DD05533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FBEFDFE1-CE80-4744-AC03-BFD3513231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AAB38729-61D8-43CB-B020-CF18B0B6CD7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2DA92CBA-8617-4371-9D3E-77E8635799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74EBB228-E528-4407-8765-EA0BE51222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5C0A647B-55F0-4A74-8A38-631ACBE7CB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9AE6448E-BB9F-44E3-9316-81720FB38B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BD4F7DE1-6262-4B61-A354-C71B8E7714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EA1F8149-C5E2-4091-ACDA-63EA838F39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A0C9899A-FA31-4682-9C1B-FA2780B9AA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5E8E4996-BF21-430F-BF19-B87F1F90A8A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2FE58BBF-DEBB-49A3-9CA2-A83230923CD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F69483BC-8ADF-4FD4-8C06-3FF4C4F948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4FC3DF36-6B08-4331-892C-B680273216E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631985F2-7B4E-45D0-A33A-AA021DB9F7C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677DA0C2-CE37-4FB5-97C7-AE9E913960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482233BA-EF4F-476A-8023-6A51B1802B8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DD2D0EF4-485A-4E9E-B3B8-BA9FE128826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05BF673E-5D6B-40D6-80CA-69D91C9D6D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E53836CF-DA7F-4208-A6CC-FBEE661D09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B5EC495A-97F5-4CCA-B383-32F758CB08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7FEAC80A-971F-4D00-9FFE-56467BBC7F7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3CD547EE-5EF6-4F7D-8FEC-7F4996E7581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A94034E7-2EE6-4C2D-A729-A063F51760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10A92835-F02E-4502-B225-564FD664846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B2DA36F3-3BEA-4F1C-B88A-3B9935F7BB9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9A7955A2-7001-4149-897D-5D0BF3D47A5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9A9671C0-91AD-496A-9451-0F4CB50A34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A00FDA01-51E4-43AA-97A0-31150056A83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717CE026-8A08-4C30-8654-8C6CB14C304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0870AE0C-BC49-44E3-ADDA-484AF6F986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D8B174D5-59A0-406C-AC1E-06C6CF8600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00EAA62C-80AA-4688-9217-3AC6CFC066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B273116D-A0BD-4621-AD7D-783AE3B02B6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A2273922-E43F-4082-80FF-D665813587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ADF92EE5-CEA7-4451-BA71-02D41CC362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3339BEFB-4160-47EF-B82E-D7881144B2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E3B6CDE5-113D-43A8-882D-7264B9A5033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6B147B2A-22BC-4233-A41D-5222AE03CF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E31394F9-B859-4D72-8F7D-7160E0B4C96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8BD53C27-CD87-4EA0-9380-D63E3C1ACF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262CCDD9-D487-43A4-BE85-4130CC1805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CA89201B-5F3A-4D49-9017-7BF314F1B1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5F5D0DD9-C24B-49B0-ADDE-4517B530ED2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13910183-3F7F-47AA-BFD3-3C42D147516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C07C1C71-2797-401B-9E2F-DF9CCBDA41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9BF0AB53-E915-4AD3-8071-AC42C7D9F52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1ADA8C83-9671-4A19-96AD-92EAC1F2B71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B12EE46C-1966-469C-9912-73114D37723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A82D83D8-E0AA-4636-A9F7-D6A17C934A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6186A637-1BC1-4939-A0D2-49353337E5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6B942CC8-325E-4733-B7EA-4CB6A2EA79C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9D96518A-0BEF-440C-B0A3-5028DE13EC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B1F698D3-8832-47C2-8783-14C19727E4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363CF3B1-154B-400A-A148-180AA9A5E2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D4DBAF01-E9A6-445B-8971-94D3717C039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8B140786-0196-4FAC-BE48-1D11D180F7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ABA1B8A4-0E6F-4773-97F7-0BFD68AA22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E73AA42F-E14D-4EA4-94ED-02DA9D05E8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6B3C818D-F299-4378-B533-229554616EE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C069C7C8-0091-4D36-B9D3-E613EFE876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53335315-4FF9-426E-804B-4B393CF04F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B4175C0B-18BA-41D3-B973-50F450C62C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B43DFB5B-33C4-4822-A0C9-CFB32BF5042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E26E6AF1-887A-4546-A8EA-267D5222416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69F6F4B4-F581-415E-9CCD-0D6B34537B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9DE264CB-0DA8-4037-A0CB-F6A3AD9F42E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C9D64224-E0C9-46C6-BF45-C2EFD401F4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9FE3D526-EF6C-4C4E-87A4-8851764B76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DCD69AD6-26CC-4203-9A0A-84A25B0CF0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7B342AC7-C1B9-4090-AB29-0ABA54C4FFC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40F37C5D-DE9A-4DE0-A55D-EBCFD104F0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5B7397FF-C95E-43FD-8B07-9182F9F6A1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3AB84CE2-E1F7-4242-AEFA-66A0B2BB4E5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2C7F5A16-F5A0-4681-AB8F-F2B736FE9D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1E34669E-35DC-4F0D-A913-B354AB395F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5B998644-F57F-44D4-8B24-B34E7C3EB2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67345C72-7150-4859-8043-98A4D2FF102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77ECE9B1-E3E4-4696-ACD5-A1243BA56D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887AA749-EADF-49BC-B938-CAB9F0273D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396C0758-3084-4E70-9250-B0867798A0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E9BDBAEE-6B82-4971-8D72-86A410EB337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EE7D9F62-C3B5-4F97-9C4F-224ABA9208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213078F7-9717-409B-AE01-432266ED95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2F4755B6-A786-42E2-8350-C1EDCDA00D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AAB7F08C-C201-4D34-A498-3A2CD530AC5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5EFB3282-BC71-4B10-A359-7C65446EEB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219D7C38-EF21-443C-99BC-A3AED48B2C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30A5491D-F41A-4D59-9B37-1AB9016E7E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80733B25-E25E-40AC-8544-48D37A71AB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7B8D913C-EF75-4CEA-A6CF-5A9C370B57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72151C6A-8C89-466E-BB9B-C7D288B823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98BDBD33-77CF-4770-870E-C1E2CC7D37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CCA85ADB-A326-45C6-A987-106480437D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CC70C955-2D7A-4A84-8E5C-41FDC2470B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64064E03-CF80-4CF4-9A93-4E39DF91A3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FECD52FC-1545-4427-9543-F7D9586EDD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924BB2A1-1FDB-4A4C-8350-0DF8859C0A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D76B770C-79B4-4DDB-BBFC-79441DE7A0B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84F3A67C-4DF1-4AC1-8928-EC790CBED2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E2941729-B25B-4458-A187-096838445A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A9730F1D-8498-4AA8-B2C1-08B3D1263A6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792845D9-1230-4AD0-972B-CA173FA624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A8B3CF8E-CF6D-43CC-8758-2A4B8241B3F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CDF76032-CA20-4580-8581-D8624E28A9B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6F359E1F-57CD-49D1-A0A0-2B692959A4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5050C023-A666-46F4-AFC9-D9A8C2119DE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60E917F8-C92B-4900-BC34-50ABDCA78A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745CF1A5-0960-41BB-B1B3-636EA9F99A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128C673F-279C-45B1-989D-6CA314A261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78CBCCCC-2850-49C0-82C6-2124BF0555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817631BF-72CA-464C-BF35-5E89D1B3B62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89C629D5-9723-4E12-A09E-3483B5A366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283928FE-2266-4F20-925F-1C0A27E909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606615E2-66FB-4534-9654-B89AE430A8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BE6E939C-0DAB-4645-8B0A-2A3D2FF076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0B25CC3C-5639-4A7F-9BA7-3FA5791A44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8926BDFE-663E-4E16-8B1A-897FC7356F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6B4BBB07-975F-4447-9561-22B8C60357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81699905-7F1C-410D-9F98-35EEE0B2052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B7ED886E-8B5E-447E-BD95-ED9B9172E4A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6A2D2928-7423-429F-B1EF-DF88305C70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9A96E127-DE10-40E7-BF08-4D03BE0873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7AAE3197-C135-4B95-87C1-7524E2382C5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58862770-79DB-4E88-A9F5-468AF4B82BC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73428D00-D781-4B2A-9F24-2AF15CBF18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8CEF7085-A697-4E14-B652-62EB5BC02B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DFEE3FCB-33F0-47B7-8BCA-F29E35FE870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BA09C47F-2DC9-4225-AAF7-E13F891963B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578BA320-6746-47D3-8AE2-E5EDAF670E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B267EB6D-A324-4C25-9CB0-A4A7A566A9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7AC3E4D3-C4E9-453F-B83C-12CCB59FBF5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209E8035-C8D3-4EE0-A122-4289F6AC94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B7DFCD4E-6B93-41A7-8BCD-928F66B99C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86D4DEB2-504A-45DE-903B-AC2CBF339EE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C26833CA-F927-4987-9F7B-F5458C4E05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A6EDE16F-FFB1-44EA-984F-4527985772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5B297212-DD10-4542-9B25-36E0FD2718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3DCF94A4-67E8-4BEB-8D9E-52F26EBDDB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B50AAE59-F733-48A8-9FA9-9264EABB2B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AB7B66DB-85CF-43ED-8BBC-8AD11ECA352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FA93E6B3-8E8A-4D3F-97DA-859FB68DA5D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90A5E4EC-6FBA-463E-9117-3B3275C4DF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55252DC2-C1A3-43AB-AE86-23C223D6642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31529892-4E8D-4357-A2D1-5B048DA2D9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D7B67F0F-521F-4C6D-97FA-0E2C3907E2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690F118B-0620-4461-9F43-C9A5D16276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2B864211-BF72-410A-8786-A2A97DE3BA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766C8DC2-89A7-4FAD-AF85-6A78B084DA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694F3E22-1D54-43F0-B186-CCDC62A8FB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910039A6-FE42-4E6C-80CF-2BF749B32F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73E1ACD3-5A1F-429C-9DCD-110442BF7A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A19A97A6-640B-4E51-932E-EB5266E386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182FA732-EEB3-4077-AE13-C1F445E74D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AAA009E7-83F7-48DC-85CC-3C7CAA371E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BE38B0BE-027C-408F-B92D-14A4E738B7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4645079F-6D61-40DD-B8CA-4791EA822C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B2982D32-322D-40B4-81D9-6DC2EFF51A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49C61883-81FC-41D2-8547-6A4B7A4B5B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4DB1A412-E37B-4E38-BE01-906F85692C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7240417A-8F16-4ABC-8D8D-1D62BC2199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B749C07F-EEC5-486B-B047-DFFE99CE43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81522506-D580-4C19-9711-D74573B076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05A0A8A5-D7E0-4D4B-B405-A7A6143065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91BB41E6-79A5-4D45-9B6E-053A3CECBFF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A1D54F6C-66FE-46FA-968B-9D3710D816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CBA14EDE-9BFF-492B-AF4E-8581F28A363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AB8E635D-38EB-40DD-988B-8FE9CAFD89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A11856E4-59CB-433A-A4B3-018836101D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8CBD805D-9CD9-4906-90B6-6B6C460200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5544272F-6B8A-4EAC-96CB-78EB966210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C050121A-91E6-4634-9D81-47FF075A70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50B837B2-F09B-47B4-A7CE-BC766E119CD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9205917E-50E7-4717-A055-E1841DE476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3008F8C4-BF0C-460A-B35B-3D0392F7D8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B4AF6619-30D9-480A-845A-9A96EC66DC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A566F58D-8D6D-42E7-9323-6721EB3675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8E26B4BF-E9C3-4395-8A14-3554F4C8923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A9E569BA-4079-4BBF-A05C-83DCBBF59D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BB647C5F-4D97-4070-9E17-A788510CC6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832A28E5-7ED2-4BB5-AE5F-B0ACFF05EE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EDF6073D-2E4D-4FE1-A77F-685E3977F2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211069A0-08A1-4918-BBA4-76CEA324676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8F065996-DC62-45D4-93E3-E8A24C541E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B8E66AEF-EE03-452A-B569-5E391F86C97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6F2F28F2-E7AA-4E28-85D4-E68DF56C99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892E2520-4A08-4818-8A7B-FA6CB22D8D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80E70118-2A5A-44D4-918F-E96D4481C4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1DFB5516-4F23-4764-83ED-2A8E4E54DC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EAE36CB5-6BBD-4548-9ABB-6647F306DB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9B150727-EBE9-4A82-AC4B-A7DC0BFA735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ECBD14D7-B269-481A-BE4F-33C393980B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B4CD38F9-62C4-4BAE-B7A7-13BE824488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0305351E-7637-4D54-A492-29CCF03D64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EDE8BD38-0B91-467C-9755-B678D0C98B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E7D8F621-34FB-499C-A7E0-613753C843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7D1E0CD4-92E1-4455-A4AC-A7A8BF3236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C1EE2B39-013E-4F25-AD25-04E32685AC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D888A5D0-2ACD-490F-A7D9-9F25CD8098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C80021E4-B96E-4AEB-A8E2-333F20CFED1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D4BE7357-2386-461B-8D0F-8E82086D41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4ED45F6F-41F1-44E9-967C-777414733E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B0C538BD-A2E5-4DE5-99F3-DA27CEE13D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8F7FD61B-7C1A-4E3B-A496-8101E19C122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4CA6CDE6-6561-4FE8-BA8D-96E998CA342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5BEC57E8-F1AA-4D29-9532-F9EEC88889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865F7377-F1CE-44F0-BFA3-EDB9B4E4377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148C819A-8855-4DEF-A058-F1FF4B24964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2330683E-AE3B-4FA2-8774-6A444DFA5F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44334209-DCDC-4002-9B55-CD301EC7B75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5E4C75D7-332A-49E9-95A7-D461FB6BB93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A6E029C0-98E3-4666-927C-E73222C9715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E4FB1A77-7E63-4BA8-A7D4-354E23745D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2073E6BC-5C65-43FB-A0DB-442636D07B6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E552D657-ACFC-4E47-B9E7-0FF4BB29CF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3FD6C556-9FD1-4B37-B4BB-3CB4720795A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BF6D570-4E43-48BB-A981-E3B010E999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7F1DCCB4-3E00-4C76-9F33-3E71887912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C0CFA882-903B-4853-B0EA-EBB4DF948C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661E55D9-0E04-4F9C-AEA0-D7C49382D0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58EE22AD-103E-4874-95B3-719A3CE7E3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63CDB940-F69B-4892-8B08-A608FF4515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F5D47E91-3059-44A3-8316-1779D45043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93DDE32F-1D5D-4131-AB5F-E31FC76D54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00B94669-2954-4B6F-ABB0-9F567911669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A98E0436-F483-4AF9-8647-B257B51140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F5C9F39E-887B-4A95-BE30-393F3D025E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F073940E-6B70-40A9-A8F0-52EB70D0EB7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A6515472-24EF-44BA-9E2E-F6F609CD9F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370FDD55-C55C-4371-BEF2-94504A3203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1722AA70-9059-439A-AC69-FD72E5F2BF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5609B1A7-E482-4612-8575-BD5C529E14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A9E59B52-E513-41B9-9E9E-8ECEC5E126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33BE3C95-06EE-41BF-94D7-09EBDBB19C9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880A0769-8EF1-40E4-B97F-8ABA02D77C2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4037E05F-DDB2-4320-B687-C41F09E719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3221882F-C3D2-4B94-97EA-E65D46D8B2F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184D6FB6-DEFB-495D-995E-F940F9E4E4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E1A4A8C1-31F7-42A9-8D52-11EF1F9D54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D27F177B-1B37-4960-86F8-BD6EF4862D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A262E93A-4B90-4004-B7C1-CBB76D6F28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7686E425-C8BD-47B8-9A87-E0295DC8E2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2E14D433-8C5B-4771-A778-84C3039E11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7AFB6DCF-E898-41AE-8652-CFD537025A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291EC2FD-7D94-4B83-83CD-C40C227B73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314EF6DB-AB42-4E94-AA65-593ACBAF83A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A30AB708-72FC-431D-A76D-041608BC10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F9BF0676-C19A-491A-83D6-7B5E83A6E7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DFEEA8C3-01E3-4EB4-A1B6-3BC06BD87E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7F637B69-16F2-4730-A29C-3E54D0DFA55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B47CCC47-1D99-46F6-98AC-DB83CEB10F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B16088D3-7D4B-4A2D-8E51-401BAEB8B8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1C273940-6660-4A19-93FD-F28ECBE975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4CF83600-7CD3-49BF-90CD-BDB7BFFC3C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EA2CB1FC-EECF-4E53-9786-9F0AA0E35E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81009B36-B023-440B-B108-57DCD3BF23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F82B5AD7-C2F6-47EF-BD17-0A86E851F7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77516892-FB5A-4AD4-888E-614519ADD0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8DDEC718-20F6-4B80-B840-EF4FBCE68D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03CD15E8-86CC-46EC-883A-84434DA9E0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622BC970-7CEC-4BF0-9A88-9A5173EA3D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4E02D4C9-D725-4638-A1FF-A1F18A290A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17D74236-7F6C-4311-A15B-9713713EAE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C2719A59-5BA3-4EDA-BDB1-688C592BD2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888758F9-F311-4A88-BE30-C3A1A9DD03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20AE92F9-1293-4582-873F-8BABEF6F77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FE65F836-6F60-4340-AC49-8D05884395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5CF33E4-C640-4BA0-9CA4-313BA1722B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BF37E03E-8EEC-45E9-B5DC-CD1CA379B1E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2C407C45-3FDF-4A2D-B301-1460A95249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0BF8C35C-0098-4EDB-98EA-120763C036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E18793A9-FC60-4333-B639-9082D34B88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E8742123-4AC8-45CB-871F-21E8AAB2C0C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C94FAC78-785C-45C6-B2AB-5C6CC6D3DA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C6474633-47F3-401E-B546-5F310CC7E6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58DA042E-9BEC-43DB-AFFE-C6E6F789FB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FDF88D4A-EBB7-465D-B9B5-A82A680433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11FCF4FE-8832-4A57-A16B-06F709986D8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57E3A866-9BA6-412D-9436-E4614776CC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FB8A5152-CCF0-458F-B541-2657B09D72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A4CB795D-37EA-4CC9-A4A1-CA9A1FD274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2F003386-650E-4668-B746-DDB8D901797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2CCE644D-1467-4934-A23C-384960591E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95901645-4A05-4C04-91E2-63111798E0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A22619EE-ACD8-44A1-888B-49D8221BC3A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AC5A9445-82D8-4A65-A7A4-7F32040799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10DF09F8-732E-471E-AB9C-70EF3468F0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60A63DDC-2C09-45DF-95F1-3D4340FB7B0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8FFA78A6-A4A3-428E-9AC9-39142C18E5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1BE19044-5872-43D7-8070-176F9A01F2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C99F5FA9-97C2-478F-B036-8A49A8455CF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F1D2A057-BB92-4C8D-8C3C-78C41B9DD1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3659842D-83E2-4F35-8422-E80A3F074F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339EB5CC-45D6-469C-B5E4-AFBCDC40102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1FA827FB-4417-430E-9E57-1AD213D87B7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708D1676-6791-42E3-97F5-D3D0AE6C9D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915DB788-28E4-4DF8-BD21-FA18E2FF40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2AFA9DD-B570-45D8-B55C-C5395AE8D1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ED72F4DA-22A4-4AC5-BAB4-8059D4F99D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D6192BE3-E527-49E8-8764-CEAE894ABB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38D4C946-67B3-4EBE-9E18-180DF1A5B61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7CDB9D5B-F7F8-48B3-94F7-FDD115815F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DF9A372E-32BC-4459-8BA1-5B8FE10FA8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30A6BAA0-A40E-42F1-9325-BF620DA0FB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76501F9-151D-4F97-AA19-AD4D1D68E4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9FEB8E52-5BAA-4FCB-B269-B54B176C57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12C367CD-AC85-4E02-9146-0F4EA9CC68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47732D3F-1197-4652-BE09-9E98CF7505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5DA9B7C7-1190-4AF9-8988-0EE6012984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DD53E4BA-6DDC-4441-B50F-23C1C98D4D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D4738D24-8F88-494B-94DE-D19649E8E72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CD62FDAD-8438-48C3-8BEE-83D4BA76E0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C8DC3F51-A0FB-427A-9813-BD577CB176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24CDB521-F0C7-4B94-A417-AB9B744236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531E0EDC-31CD-430E-87F1-2949AB5375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6867E383-0B17-4927-BB03-04AA8CA89E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82C5A1A0-955E-4126-BBB6-9F9B6BF45D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A50D0F2A-AE5B-4CB6-B755-650CA374F1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A721963-561A-4EE8-A39E-4C59EE89AF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EBA15FA2-6551-40CD-8E27-A9F869A6DD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AC845F9D-D89B-4398-B923-51EB90A386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1AED729-1476-4663-BD72-C712DB1F2F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FE1F08B8-96A2-4333-93DC-E739F13C5B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D439F886-AAA8-49CC-A25C-2FB90790A6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37CDD525-3AF8-4761-A660-AC8DE50D8D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5B6547FE-B773-4FC4-A55F-9898923C147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710107C3-0077-4773-8AD5-A91826E872E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C4F7089B-E322-43C1-81FC-995C11C6F0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8DEAC1C5-B00D-44DC-A501-83997EEDBFD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13A29F69-580F-4CCB-B3AE-B7A5259C6EE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9FD35868-D06F-4551-8821-15C4EEF71F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D40601B2-1248-43DD-BA09-BF76442602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45FB07B3-67A9-4CD5-9D8F-AE57BC6793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93CBC186-AA39-4617-9DBD-4FAF430264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87AEC5B9-5B08-4626-A60C-D2E6F1BA8F1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247EB7C0-0820-4DE5-87E8-5425CE99E88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EE5D9DC7-298C-46C1-8BF6-6154CDD4814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69AAAA45-4997-4C3D-8937-49EB445058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FFEDC766-90CB-4B0A-9A63-3EF802F4717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29F74969-162C-4316-8FA1-986E148668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7DA73507-A65E-4AD2-A1F5-4E278D3490B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7D0ED3E9-BF12-4E11-A1E3-187E4BA738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25B95D01-6DB5-4E18-881F-CE9EE4EDDC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BB84989-6220-436C-BBA0-E7D25F1093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90032464-0EBD-461F-9640-BF1B7F3671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C7B2001C-0E4C-4C1D-83B7-95936A1BDA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3C1EA1AA-37FE-454B-89A1-2E9B1BC372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88FF9F4C-1BEE-472A-97FD-77E005A4B2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FE38F487-BCE1-4151-BC10-B9EF798F60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BF9ABED6-31BD-45C3-970B-8141E440F4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EA6EEA18-5935-4BB4-B3FA-58F2FAEE76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9F3C1771-5DF0-4410-9A46-1DD17477864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8547E8A8-B336-4F07-B21B-AA53A852AA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79DFF85D-4B0F-4784-901F-B6D831CCC8C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8113C949-1C07-44C2-90CF-885B285F4C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BDA58C67-D0EB-4B96-92F6-B30EF770F5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67975369-9DEF-4A2F-B7A8-5A7FD352A1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3F66C64C-BFF7-4950-912C-57E24B78B2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B9413586-6733-4ADF-AEB7-CCCBBC4462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D1F2DA2A-451A-466B-9871-E90B16A5E5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57A32899-5BF8-4376-940A-F413B5781D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1CDD1A6D-5F8A-4AC8-84D2-12CD5D2B31C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28020F39-BCFF-4191-821D-6C310C48D7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E084B9F5-7390-4504-B560-A2037AE8F0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A0BFC791-DFDB-4A06-9A9A-7E4A6443903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84A17A2A-F781-4F87-96B2-8EDEA5D72C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B0249A65-909C-4559-8DFE-ED9C91CE9E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22329032-8B39-4B4B-9E8F-0218E68BA5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53EDA438-AAFB-4DB9-ABC4-3101C71542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2D45F63D-4E53-4859-BC70-2341BFD3D1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1A8EF3DE-D6AB-49C0-9087-56E2CBEC10F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DDF44DA6-3AFC-4735-B25A-058FD356E4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25FB785E-D959-4C25-B461-DC22013B2F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4904053E-DF82-4D64-A9E7-AFD2284924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484D03A7-1284-4740-8692-2A40D474F5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C0131B7D-B787-49CD-B8FD-FC91F5C534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877FD413-197E-4ED6-82EF-DCE8F557DC7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40F59F30-1535-4E4F-81FF-0236635A48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61BC89DB-FE85-41C7-93E5-BB3034C39E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DCD37DE8-B755-493B-9BDD-D3D4551CAD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837FD3B7-92C9-4F50-8D9F-FCBD1D519FA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53DB0915-8EF3-406A-9529-64E42AC7D7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7E6CA02F-AEBB-4F53-94D7-E0A6801105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DAED41FD-A1D2-45E7-AB78-002ABA7568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E0404660-7A36-4513-A534-9AFF2A6590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F0515607-9146-4054-A8BC-6125C09BBA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1C71127E-F0DB-4DA0-95FC-43C041C097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26272801-B2CC-4250-8B2E-06E918212B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14A080EC-912C-49B8-A50E-E41A22AF7C9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DDB7A54-7F56-4A1E-9A33-3301580C566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68BDF69-51C8-47EB-91D9-2053AA8B9A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6A544432-1A93-41A1-83EE-B55406E51F7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5D40C8FA-4070-4DAD-B785-FF3075666D3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6574B691-7077-492D-A102-3B59790113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30521F77-DD68-4C90-A441-FC15C818FF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C27A6431-972A-4D6C-A4B2-25F1C281B2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C586DAC1-8952-4D44-9C89-1103C90E991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CB83F232-2974-483A-9329-4F5703F940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7D1AEBDD-3986-4FB3-ABDC-BCFAC231B8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6EFCA78-7B52-4BF0-AABB-0BCA72B375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BEC537F3-92E2-4CF1-8642-D60538AF86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B8B01FD6-F4DC-4A4E-BD4D-4459B04008E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6773C100-DFE8-4914-9FAF-0A8E9A387C4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A2F9BB94-C671-482F-81B7-B2EC745B81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6F1D886E-8520-401F-AEEE-60EB7ED1EF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CD1FF0C4-A51B-42FA-8B45-7B86FD9900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A341C9E6-25BF-49DE-B279-678EFE40F5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DE1F0AC9-A65F-4C0F-924E-AE9CB10C6B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2DD7B728-3C34-4946-AABE-FE43A6354D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68C47E74-F4FF-401E-A0BD-3A72DA4677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FFF54670-A156-4B96-95BF-C9D37E58C5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40A9E8BA-6DD2-4B92-BE30-F1488CB65F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59949352-9296-463D-8511-BE3F551E21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E79C86E1-603F-4498-9C7B-CFD955BE934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F57770D1-B611-4E25-8002-3BA81DE62E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8898CB92-DFD0-4232-8B34-E387B66E28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8BF2C18E-88C8-48DB-8A1C-4A4E0BB798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BF6CF842-8B99-47EC-9BB3-EB86D126D8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BA896434-E951-4D9E-A4FF-DB3C37C7D4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D233FA6D-9200-4084-A1A2-C8B9466E73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6BCE2D29-7E76-4ED5-B3DD-50B1A63650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D7AC9BFF-7521-40F7-B7F7-F5F628138E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B9093BEE-5B10-43A6-8EC1-F9BF02C35F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ED277DDC-9649-4777-AB40-B121BAB453B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45E65F1A-4A92-4A4F-B246-675FFFD229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49421C10-F014-4BA5-99F9-BFA37A268C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6C33BD5-91A2-43E9-B9C1-CD64125B98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3A615A4D-1190-4E24-858A-A5324F77E0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E8BFC6F6-D0F8-4618-A425-D5361C90519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539B2D2C-A376-48F6-BBC6-CADA30D3FE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6898C399-B986-4D28-A126-F85FE31FB1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65B072C9-FB84-473A-9479-6B2BE085DE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4A98BDA6-06B5-42B6-A12E-5B47577C76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E16C439A-2A54-42DC-AE05-1746C3CA82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D4D3804F-8FD7-41E1-928B-B33329FB5F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67AAD5B0-E814-4770-BA7A-D88DEB4F12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FE6A0A58-8326-480B-B467-C57BB44948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DD7ABCAF-8725-4612-AAC8-44B24019A3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9F6FFBB-D378-4F2C-90AB-45E661AFF4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93FFCD92-4CDD-4C50-8077-A455F260AD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12157D00-BEF4-4222-8275-44E18C7951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716EFAE-C511-4534-ACBA-DFEE79359D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3774A6A5-3A6E-4D37-8ACD-42526F9F6E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935F1B1F-8E32-4E45-99EC-BBC67D517D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C3868E0B-0768-469B-8445-88B4112636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C58F83EE-6F29-40F5-9DBC-AC47CF6BDD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EC497E28-2C23-49DC-9ED8-26534CECED4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17962075-5CA8-4EFB-ADA3-773D92CFFD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55255AE4-081F-4CF9-821A-7D556086AA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A2E107E4-FBC6-45C5-9699-B1F11A3E67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C940C5C4-7178-43D8-A392-0AE47F1C39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2550581B-BEA4-4DE2-96AC-DDEA60E6C3B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665FC635-3399-4DC5-82AC-936DFABD373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51752BA7-265F-4166-85B4-B6818406D74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1DF84FBA-5819-41B2-B9CE-5B46A79FB4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9871E5D3-ECBA-4834-9B3E-CA30633021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AB68EB69-FCA2-4BC5-A674-D12DEB2B298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35ADFF3E-24FF-400D-B4F7-7A064D8455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589CDD83-7FEB-4D4B-890C-76C4C3A3AE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DBC336E4-3D92-4B33-8096-E099BBA9947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B272031B-7A19-4034-A9C1-4698C776F3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8859BA88-34D4-46B9-B4DE-B59D8A5EED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47922C60-F36D-4AD2-99DA-E06D9D34B0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DFAED0B9-EF49-49CA-87B3-DC6ACB7FC1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2A63DBD1-489E-43AF-AF56-986CA60779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DB6AE546-F4B2-4429-A463-64C7A60BF1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96564FFE-5AFC-4344-8FA2-DB2AEB48C7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96079A41-004F-43E8-8C79-21382B06A5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4A08F382-E4AD-4986-9D49-E2E56DC941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4AE587EC-9D23-48F7-A11B-0655E6845A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01274570-02CA-44F6-AC94-37F3C3417D2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61451544-B747-4BA8-91F6-E7F8B2E687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1D1CD4D7-776D-4BB6-8674-0E3F0F471C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5197E4FF-8234-4145-8051-1DE671A816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C74B86DD-4148-4BB3-9FC4-9BD86CA09D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56AD8581-0B9C-4B18-93DC-640A450103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8D60DEF9-51CD-4A30-8186-15342530FF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A1AF2EB1-2D3F-4BF0-95F7-535E767475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17F47285-E1C7-41FF-83A6-6EEED1B88CA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7A293F34-E4DF-4C7B-942F-AED1C03060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7B3AAEF8-38C8-43B9-87C5-8A010BC512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1472AD81-89A3-473B-8EA7-E9944FC7226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F6FE2208-91E7-4B0D-878D-9556BCFEFB8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9804A469-C1D9-4F22-8C3A-EA9AD4AFEE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C7EDB67A-F4BB-49F7-A410-6FCA704C04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9A688FBD-5A49-4ED6-BFDD-1C64035965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59423388-156F-43C3-A118-F4FF72CD7C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FC914BBB-17D3-42A0-9AFB-6D5B9DE7DD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A1D5A951-6477-4A91-8A37-E87C781A502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D665730-8202-49EA-AC46-3911F914E1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0F08D3A3-40C4-483E-A8F2-EC8020B7C7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79F082D7-BC92-494A-8A4F-AC3341BEAD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382FF820-F2B5-401D-9A89-5E4C7DB605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176E4446-9349-42E0-9666-22D174C86C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328CC179-CD56-4BE9-8B6F-5DA6BDF6383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D4D939F0-0D60-46E7-BD0B-225E168D3F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19CC29FD-A38B-4BC3-84F9-1D8E37E7014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BBA6FB5E-5B30-4481-AA13-65DAC0D8EE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6C3F3FAC-986F-4D24-9FF1-19E462A10D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C2DE6415-A4FC-4251-9309-1B6AACB308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B40AC902-4DAA-4AF9-95BB-395C24380F2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D864FF5E-B437-481A-945F-B6E0110C4CF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F1A645A3-6C3C-4D08-822E-F2BA553426D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4EAF1C71-32A5-4370-BC6A-78835D3D6C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2EAA07E7-A744-4F9B-8608-F136F24D37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A773B323-023F-40E4-B73D-A840F97E54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1B1DA4E0-CDA7-4260-AB3F-A73D74C5B8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234A393-FDBD-4856-AB6A-64D2C92C346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5F29D7E8-78B2-494E-9921-41D9773AB9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93110A6D-B6B6-401D-A047-4D5EE8BEDF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20B932BF-D488-4F6D-9DC9-59E644AF96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DC335166-5584-4CD8-9C38-381C9F88E2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D5419934-58AA-4AF9-AECF-39114D7586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9C1FC46F-07D3-42D1-B3B7-23852CC2B3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FF3963F4-E825-496A-8EAD-D40C769B3E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5C7400C9-572A-40B7-A083-404CF50763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B2713B21-E059-4820-ADEB-7144313019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BF0166D0-86F2-4FC5-8F70-F4FDDA3B33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C69E91B9-5D50-4A43-8D6A-2D4273EB40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AB084E85-D7C5-4660-93EA-6008CC2106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F6AB6CD7-6BD8-4AB0-9931-04964E45481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C3D20E09-2A20-44EE-8DC3-3AA82C640E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F4BD6202-2CC7-4236-AC43-E0043080335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C8D39D6-199F-4113-9ED3-8620BAC789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0929F2E9-3C59-48A8-977B-39F5BF4980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871A14CC-58D8-48C7-810E-5667895BED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E510AF6B-8574-48DB-B924-60EFEF3E6A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99BD59C1-251C-4C3D-BE32-7C14431ABF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11AC6A4B-6D34-4903-B810-08FAA87AD3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54657FC5-8B2C-4987-A6C4-627853B628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3427D607-4D4F-4D22-A815-7470EF451C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BAF172CC-E859-4700-BA2B-BACDE5A53A2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D8AD7E95-1AD4-4D48-B006-3392270295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37959669-DDF8-42DC-BFEB-A09D5652C9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CADB0506-C171-48B4-89AF-5E160EC1C5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620967BF-5FBE-4C69-A27A-57ADAD2BAD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741CD7E0-3FE2-4794-8488-EFF01D9ED9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10819F39-A857-46C2-9781-577E40D8C8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8E35C259-5A53-4590-93AE-F7F4E437657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A1984B5D-DFEF-49D4-B491-CF9DCF8342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1ADCE3A0-A2E6-412F-AD9C-11F1D1DFAF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8B18A4BB-1825-4B0B-8DC6-5314F3885E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611FC1DC-9D55-467C-AE01-CEA39FD410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C4F665EE-8A53-4B04-8FE1-57380CD8C9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B5B5539C-742F-4D88-8EB7-CE17EDBBC3F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242DFECA-817C-414F-AF96-3F4C5CBA88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EF9F0C7C-1216-48F9-9526-63E4422566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1CEB510E-0E85-4450-86DF-3F2CD33AFF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15711467-68D7-4C3A-AD7C-80F20DAE94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A4360B1C-B529-4D5B-A645-97827169FC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98FB27E6-B189-43BB-932B-DEACF30AE4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9E5AB9CD-C708-4031-A280-F44380B058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B3314B1D-9615-48D3-BB2E-203EAC9077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22DC1EA2-F08B-43F5-A4D7-D639740200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44E57180-F2EE-4A67-83CC-B9BEBD0087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4AA9B54E-5083-400D-AF37-4565C752E1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E24D1868-0E87-40CB-9EEF-C0F1CAB1262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A46B96EB-0BB4-4113-8BAD-4C17FF7308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D44E41F6-BBC3-4503-B275-2064086165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D86739D0-207D-4990-833B-B2818F05E2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91D381FF-834F-4824-8D59-E77A6E4490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C693DCEC-DBF4-46E0-A7B2-E6B1D03FE1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AD5B079B-F99D-4203-A5B8-55351AB6413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6779B930-8565-4C7A-84FC-F0151C730A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89DF32B0-54E8-4075-88D4-927492E4030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9CEDC4C3-5935-4CCE-ADB3-4AFE877D78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E4474D9F-5680-48F2-9F46-5E1ABACFDF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1558BBD2-FE3D-4A69-A11B-C5B8E685C2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CDDF4C0-8257-4C17-8D7A-E64086966F2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5EFD8545-0151-40D1-8CD1-DE54DDB8B9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CAA84B3E-0273-4E53-825B-10EF478C21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E046FF0A-B341-4275-80DC-1C79397EB17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E7915AB6-7F7A-4F33-8AE0-53DE73A414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9432CAF1-0D47-45E1-B18D-11E0C46866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8093549A-BDD8-4FB4-84B0-9D563EBDFB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86A996B4-0E46-4504-83EC-5B95FE5981C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BCAEFC7F-EA6D-4E9F-9174-6F0307CEB4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78FCC57-0DA7-4FC2-B05A-EF824A64C7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E4CE09E4-E8E4-4DE3-B579-845E1754A8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C148F3C5-4796-450F-A572-D54C8097EA6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19004879-3754-49E6-8D8B-A5BF4750C1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51A6AD5C-DC50-44BC-9DAE-E5DD4B1C6D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AAD181F-1F3A-4443-8753-D81227908E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26CC574E-28BE-4AC9-A365-18B00AC597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8323790F-D6EF-46C9-9CE4-172B703E5E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11BC3AB1-9D21-439B-BEBF-ABDDBC0F792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2B29D25A-5CA9-466E-808B-B8A54D8E98D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DED69D42-34A9-404B-9E23-152B2B23F3C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2B0D3A39-0109-49D0-B775-D9BD22A147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5A3A4ADE-8BB1-4F7C-B13F-92D7F7EABF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94AEC066-FFED-4B3E-9186-95D2F6E006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39DE6896-3CAB-49B0-B7A2-383DDA0C60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63456E5F-F1FB-45A8-A38D-704978300B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9E5473A1-F160-4586-9FAD-FB6EFDDB4C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CC6C8F67-5C3F-4676-A12F-B63C0AD32B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81FCAD0D-13B1-4786-AC34-24C255BBB8D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144F873C-01D8-41F6-8D66-C8587EABB45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D5AE8C0F-0088-4759-B966-3D6D8BD6AEC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012D6105-5FE8-4C09-90E1-E1DC53BA3F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D05F5B0A-1528-4DE3-A99E-D520E2E717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1E473D91-24E3-476B-AABC-228D56E92C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3E5DFA0C-A389-4669-87BF-B8E3904075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E84D39B1-6C63-425A-99A5-8164544B02F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115EDE79-1A9D-4E10-A272-B2E2B08496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40295106-082F-4614-B457-D3CB581FBF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F1FF3C1C-352D-4490-964D-648FFB87AC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1923FEC2-0A7B-4F12-BAD6-28FD7047D0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1B1019A1-D209-4364-BF7B-32DE14B69A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5B456D90-CEBA-4B43-978E-7860B553B7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6D493439-A02E-459A-A33B-E344CF0279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18B17CA5-2FAD-4BD8-A88B-30FFAAAF8D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8BBAF5F2-93FC-43A5-ABC0-3FDAAE5A1D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EAE1CB5B-2DF7-44A6-859C-BD85090E445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23D6AA84-A708-426E-B929-DA567C5556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517D00D5-21E7-485F-A7D0-D16ECFFE787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1E11A258-084C-4643-B096-37C19178C77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845B6DEF-AFBA-434A-AA20-0D88BFF31FE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B4BDF92D-E9E1-4BE0-B4AB-F16FD715C7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6FE36954-6896-428C-A3D4-136B3AA19B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98276E40-398D-4188-8A08-572E2C71A36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57A22EE4-4D5A-4963-98D9-FA585F3CD9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1D672949-A5F1-4C58-B563-216A74D3F9F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ABD665BB-6FA9-4E29-918F-39996CD3B3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4030CBE9-C72B-4861-9D66-413BA828385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E393B7DC-9E14-4142-B452-EA6DD98CEF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7FCBD245-92D7-43EA-89A1-4B6E95DA3B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3CD89FBC-A60F-4F2C-BAB1-F409C7AE83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35C25ABD-DA88-4018-B8E0-CB228379A76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5ED72959-2A6C-4329-B5D4-F3F9AE96FA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C4BE2732-0F19-400B-9945-A0E71D6D07C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4BC91312-6CB5-4ACB-AE14-703AB9FC2B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E70F1711-2405-4822-B7B7-0822DA3F4E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485EBB3C-4224-4569-B3B8-88AF67A6FD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9EAB5794-3887-440E-AE6C-DEFBFE3F818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D7EC2707-6803-418B-BCB1-03B87B4AB3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E2593F49-D929-45DB-9066-D26DEBF37B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9717594-F68B-4585-BE06-080ADF5678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5054A4B2-7F85-414C-A891-A7B7965131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4B95C861-E21A-4A0E-ACCE-27BFC5F31B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BB0B4713-B465-4EA7-945C-E1423A05D1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498E8964-1A96-4123-BDFF-57BF933325C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FB1F1C61-4E86-46CF-AF64-7F8E10D1DB1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F538DD81-6D9B-463F-9EE4-A2C511252F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DD85B271-C189-48F9-8CAF-A9AD5803422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3CA8F0E3-FECD-4DAA-AC24-17A81E220F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63DD037C-0C47-461F-AAEA-F48290AEB6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120217B0-837C-4208-A0A8-2222BCB217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763FD29E-BCA6-4160-B9AC-42DCFC545AD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08331B3F-0065-4CEC-BA54-876453BAB9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B80B96FE-6896-4349-B107-2E42558E6A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B5516494-126D-40F8-83D2-7B0AC1801DE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DA75F1D6-45A0-47C1-8CBA-F4E09C3B78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C6B17ED0-4DB3-411D-883C-2B53C0C53F4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856A35D7-88CB-4CB4-997A-BAE785349F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92A6AAAB-676F-47BD-B0D4-85B9E757FF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C6DB1E86-13AA-4F43-A645-29985BC2292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A81BBC3F-C477-4945-9AFC-77140FE425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D1938BA9-74DE-41BC-BB8F-3EF57724D8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51346363-3ADF-4185-B335-291DE2FC882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C3E53317-AEE6-467C-A072-AF95B22FAB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804642E4-EB8C-43B8-89D7-6A85639BE10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8179533E-7E34-4709-8689-682B1C0C40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F11B6BAB-65FC-4071-9FBF-066BFA5CFE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6D274AC8-5965-4CEE-B9FF-679E8E7F32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A618D3E6-BB6E-4FA7-B565-3415D4B223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223A31B4-FFEE-496A-910A-445D39E315B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22067C05-450A-49BD-B00E-5C1240F655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9A7E6907-B9BE-4464-B226-5AF7DCC7FE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F365047C-CA8B-4B9E-B0C6-2DC78D5654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A250826F-7FB6-4DED-964D-CD74803238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627A89C1-79C3-412A-BA3C-315B6F342D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C2AA2832-799C-4C20-B112-3E108F84BF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BAF798F0-05D0-490C-8D58-83100FD1B5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DBF4F643-D20A-4416-84BB-0C23FC284E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85FEFCD9-DBA2-4384-AA6D-972A059649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A9EF6857-8248-4D19-BACD-0F3A1D70B3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67E85832-7FA1-4331-8257-D6A91F707C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7FD401D2-D07A-46B0-A451-DC44DB9C56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A9FEBBB6-5CEB-4835-8EE8-6C701D1D982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18630578-926C-4F5A-99DD-F93A424472A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EE37AF05-7C2C-4E2D-9C4F-435B8BE799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8BC512DD-F9F9-471E-9183-9975D3D93E0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9750CE7B-2EDE-466B-98D7-81CD878E9E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FBDBB68D-631E-4FA1-A467-C3C8C5D3B5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B9FA53AC-D4BB-4A28-BD48-15B56F7ECB5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508F9B87-B7B7-494B-82B7-45AE004D4A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16DEC3EF-376D-4828-BB6C-D03A18E0CF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DFFCAAD8-2B0B-45C8-95E3-736237EDA27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69C758B1-8DFD-49F2-85D6-C68615BEB77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4FF17340-1172-4CC1-8C56-6AB5F8C45C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AD8D45ED-30E7-4BED-BAD1-E5D5EE7783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EE28C068-F335-4FAD-8A5D-38CA622AD51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433FD6AB-42DC-4E75-8B1B-EC50CE32A4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A383E214-4D5E-4CD5-B068-9C3F7CF187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9CD6EF96-AE00-459D-80C3-9D948BB6BE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AF5B70C4-17DF-484B-9C1A-CC7367450C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E24DD269-E4F3-45A9-B0C8-6608F3AE66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120979F4-D67A-472B-81BF-EB21940D425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520C0629-281B-42A8-8E59-D2948B0CFE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38FAEB4F-812A-42CC-BF1F-167E53B5F7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4ACAA4D5-17DF-48A7-A65C-B4E7577AA9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F6F36E2E-6C65-4ABB-BEE0-2034E6B426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A34EA246-9AF1-4BAE-BFA2-53F798C637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F6E19846-42FE-486E-A8BE-D8A5FA2869D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AE5C51B3-9B4A-494C-8600-FC283D0865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41F0136B-3C17-4DED-9FD7-0A731FACFA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8CCC8F6E-70B2-41E1-87D4-23DBEF2BFF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19801262-0D2E-428B-9831-98B5A11E2F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B870F994-7D83-4944-AC0B-20E9761116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78EF4C52-DE14-4D37-94F5-95845EF7CD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AB708196-2DDF-42BB-9120-D0EDF25781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D160E35E-2128-4797-8F97-2486ED13427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C766BE52-A91C-45E3-BB23-F176F9E1EF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2A917674-538B-4562-B75A-6C170207909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5269B4D9-0209-4723-A2AA-0A26CD2DB6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F3C3EFF3-EB91-4611-9AA5-D691715E2D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FF73D8BC-72CC-4D41-A0C4-F655020A68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D1634083-1B5B-462E-B226-6998320D12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3381830E-9FED-4FC5-989D-827AF184A9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03DDAD37-CFCF-4D5C-B85E-1D730F48E5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90E8C52E-29B2-4902-A49B-7DC802BB47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AC41FE2D-5AE0-4ED3-97A8-9F9389798B9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3376B71D-8E75-4A69-A774-772F10E2067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7214BBE8-6EC4-4A48-ACDE-304847E2B6C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885EC965-A5BB-45FC-B40F-5651620BEF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51B8DC3D-9797-4951-83C6-A369E91BA6F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EEF8A874-8E74-475C-AFCA-AFA7921E4B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FD2BE943-8A3A-4F5B-BB5C-CBCC6FBD4BB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373E2DCE-CE77-4BF4-99C0-03C9AA19FF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70D75F37-A9B7-4DB1-9348-7A2278A8014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B0C60022-B025-450E-A38D-A57F72EB76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F4C1E215-4D40-44DE-9473-7BB0DE828D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8511B721-1A1F-4EB8-9B2B-B5B6C683D4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122206C9-289F-4453-B748-3674DA48DB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A0F425B3-7B65-49DC-9F0C-1E9F44A66C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271E3CB6-D714-4A8C-A7B7-1BE1BB53EB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75097668-B2A7-439A-B9B1-A3065992AC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B38B9281-B30B-4EAC-A3F4-4206AC2A01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69CB0159-8E68-4142-8353-F2A68E88DF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609AFD76-117E-43DC-9ACA-245B40B1F5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AF1B2AE4-555A-4AC5-A403-E31F69A5283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2D070B51-0029-470B-A2B7-CCA7C26ECB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8AA709CB-3B55-4B9B-8977-41950E582D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D93CD806-8132-4EA1-8B43-8DB10FD0C2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F6773629-AED3-4BEF-B606-28EE2D16CF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1CFD7647-28BE-415C-95DC-257695ECFEA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4157CF03-C4AE-4E52-8792-E34E2FEC56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3903ADA4-E25D-44D5-B3BA-9CFF13A75B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20ECC3BA-4697-48C6-B45F-B1E265138C4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524C393F-42F7-44A2-8CC8-C52EB7F4ED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9CF53082-4374-4458-8769-8BAB23FADA6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66670499-6FAF-42AD-B1BF-01490AC814F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2D704B5C-7396-4205-BD77-4D2BF66F50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70C097ED-1F9C-4D45-B425-0E851BF6ED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FF166656-8D74-402B-A13E-A7CA652800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73EE21F9-1E0D-4630-8864-860C7D0C2C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2337BCF9-29D9-405E-A3ED-FF3256C35B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6FA1CF50-44F0-4B31-A9AD-9BEC882191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F3A79C81-C41C-4155-95DA-9DC1533CB1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4855CA7C-D979-417F-BDC9-D6B7049CD8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15277968-BC11-48B2-8220-50531994FC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B331128F-FDFD-4E49-9593-545FFEBFD0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BF05700D-F443-4E2A-A289-5D37240719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C5B2EA40-A704-46E1-82E4-F22CF4113D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4E489B78-6BEC-4167-A249-5E364D159BF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C6603D92-DABF-478B-9B1F-E4EC57DF28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D9D37DE-1EF6-4D95-B9B3-DECBE11D35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DD3A480F-18BE-4A74-ADB4-F09D025577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DC2A929E-D67F-4CCB-9AD4-13C227B246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863E79CF-D4A5-4E50-88B1-7286C26A406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985E1CC4-7BBC-40FC-840A-DADD135AD8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DA60C9C1-72D5-46D0-BFA7-8092BEAFB5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238C1804-53B5-41AF-8FE3-AAF3C7B0D6F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E68B6CE3-33FB-4A66-B129-2AB03E3DDA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59FE7AC9-54CF-4E89-BF84-AC5B7AD0FE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D321D4B7-67CD-4F4A-8DF7-0F2F35FF49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B226E084-F1F8-4400-AFC6-7FD25FF4E1A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5C55BEF2-10AF-4928-987E-5C13FEE601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7EF1E435-44C5-4A93-8A23-18E981176B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F5C15358-C92A-4C70-AD3F-7BA23F4991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3C352D2F-E889-4231-B953-3C6A3CFEA9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E3E38CCE-E71D-457B-90EC-0854689155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E70172A8-01A5-473D-B01B-F00C27FF453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E646D051-F896-4C60-A2DC-26D2583BD7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82A9BDE7-0FB9-45C5-8BB9-E547CC6C14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93448825-B05C-4A80-82BE-1DC179DE70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761E25B0-8CA3-41D4-A3EC-105CF4F557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F30C5CDF-CC81-4316-A75C-F5B175D962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769E0AD9-0666-46E6-8FF5-C149AC6275A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4C51C35E-9C83-4A83-9776-B347E5F6415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97A08E7B-ECEA-4FE6-9A42-95ED6732299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F5900E77-C2BC-42C0-A80F-10C1CB1724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177F4D0C-091D-4A7F-ADD5-11828729C7B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0050FC58-BB8F-4F03-ABFD-8CB3A03AD8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D4D99B54-B0D3-4C21-8D38-4E6E8AD6E4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CF623A90-CC2D-4E28-AF86-3DCE29FCCF5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AEB968BA-CFA5-4F92-B272-A6259467EE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7A91E816-CBA9-41A4-BA05-48D0AB5A77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32096D6E-E98A-40F7-AAF2-888BDBF4C2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8283E20F-60A3-4D55-AEA5-169D907999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60FEED4B-1249-47A1-9ADE-D860BB3D5C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B6CED6DD-65D7-490B-91A7-E9608B61A8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6B31EFF7-72E6-4F0E-8DCD-71DB635E0F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79DED4FF-82EE-4E73-A29B-7B7A2CA946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FEFB43F4-53D5-4C36-8EEA-BBBFA23542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4122966D-5191-45DB-B16C-F9EAAE6D9D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E679AF4A-08B9-4845-A02B-241707A07AC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A24CB0F6-6DD7-462B-887E-264EF8709D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124E1A06-1D29-4DB6-A078-8232D1E424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489653B9-A594-4F7A-9005-D8ECD75E68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5205F925-B144-4CE6-B2DB-FD3EDBCCA8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8FE14EB5-3401-4431-8940-CA1C1ACCEB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D889354F-435D-49DE-98B9-B6109782B9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C54731F0-0CAC-4FAA-AF59-E9E1DAB4EF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4463E4B6-50DC-46E9-8242-25DEEE3319C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9443EA89-3CD0-41CC-80E4-FE400B92AF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F9D2CE2F-DB27-4A5D-8E9F-FB13FE486E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AB703F05-66F8-4DD0-B5CF-B6E8A64A8C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AA76F50E-E439-475D-96BB-FDEC2765B5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67D26BB4-3FDA-41B4-A46B-2ED6413641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6E1755E3-95FC-496D-AD89-892D14CFE6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43C7B848-5601-460A-A8F7-B8EE2B2CA4E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1CBEE41B-92F6-4DA5-99EE-30F672FF2E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C7E8D365-25DB-4339-8ED1-1788CBD1F1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D1F16BD0-A9A8-4CC1-88D2-9C3DED91D4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F3660F77-43C9-4661-B562-F0B00B7AB6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7EB15F49-81CB-424D-B09D-77B236574C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1D3B99FF-441A-4109-BD6C-98D959D7F0A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5831992E-D656-4DA7-93B9-F7C5D675AD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BB9E1AFC-B6EB-4997-9F10-7B2CC0571B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985D9308-46AA-492A-AECA-A812AABDEE5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CB9CF89-C9B0-41B9-9B7D-C439C9AB3CB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020CA696-245B-40F8-ADDC-064152462C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01321AD0-A9A0-434B-BC25-59A34B73E1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C48331CA-2F27-4113-AD2F-888FD0799C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B35FD332-2870-49ED-BA84-7EE0A8D13BA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66600300-4F5D-4EA0-8BB8-B073C2F225D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F15A6A26-E650-4E6B-B8D5-7AF9134DE1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1298E0E9-5ABB-4703-AAFF-48C4701247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E63E789A-1235-4E0F-8131-5D09804F64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1DF40303-1DD5-4399-9D60-752D7C5C82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6637A33E-4744-4D52-966E-D20EA71103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8B47DCA6-D49D-47F4-987E-281A99FE0F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B67C5BBA-A9BA-430B-AABA-4814CC67EC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3F124231-E425-4FF2-BC4D-488D3C9473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514272E7-2488-411C-9AB0-F202C1072A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18CE6F61-50A9-4389-8D9A-468AF975AD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9B45AD99-AACF-41DC-B319-D9F3698E51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9BFAB11F-2680-4248-B751-CB22047C89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17911580-1B60-48D8-96BB-68A6910F1B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6F413372-187F-4CED-A096-FC4C9CFDCD7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F56335E8-042A-48AC-92A2-D730C90CF12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BA148858-C0D8-4F8C-BAF2-FCE398D616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B2CD6B89-DC8C-4CD5-805F-5832F240A5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9D5F6A5F-218A-4C8A-B28A-2E5AE83F03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6937E928-1642-4FE5-9CDD-73625927EA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2F2EAC45-CC12-4EC8-BC9F-D59A5290AEE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DDB6B858-19F6-4FB3-9E3B-BA7C82F07F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93A9821D-DD7A-471A-854A-8E6611362A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B76D5B70-4A56-4240-B3E1-ECDF7B125F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B2B1A384-F12F-42E4-ABD2-5506770123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5C314340-B332-4F41-BDDF-272BFB0B2B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BBEEF1FE-3686-4542-A6EE-D1445E03CEE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D6E18705-0796-47EE-8D9F-1E009328BA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38CA9084-CEEE-4490-B46C-AD7B30F69E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C7A5DD6D-3E78-4DA4-B0F5-F0C656BCAB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7DD64FDE-E13C-4F43-8816-E034F9357F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85CF5542-2F1B-49BD-BD36-DF58FEB4B9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4C42774A-6AFA-42B5-B168-02602BCFB7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4DCCF0E6-C0C0-453C-AA78-A6DFE8AB95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5F50DD5D-4284-4E6A-8A39-C235FEE30A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D008AA23-4C4F-44FB-8E65-E7BBCB4E17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64BC9A3C-9447-49B1-96E6-7BAB7172E90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53BF0BEA-969C-417B-942A-0D105C914A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522D3E67-79C2-4FF9-BCF3-A43CEF9E4E9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60DEF564-06E8-494C-AADD-511355C10E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957BE94B-2726-4B26-900C-6F1BB2C6ED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42F7C2E0-1688-467D-BB87-FB45EF1BF4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A2C50FFD-CCEB-48F3-8513-A6A054B6C53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DC410E4C-FAFB-447D-81F5-694F26DD3B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E4B9E3D5-1BB3-40F6-AB47-08FFFBE3AD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815A8B7D-7E83-46DE-985C-CD05B77651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C5E09816-5321-49F9-B7A7-7BB83DFFB2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C77DC18E-E570-4193-A5B6-76918136DF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392E10F5-8BEF-45FC-B3AF-85A7773F70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2F000ECE-04CB-4BFA-B2C6-BF8AD6B7AE9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CC9A6786-CE27-4A13-A045-A1E7A98716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04DF90F8-2CF9-4284-966C-1DB328EC4C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2DB11002-B6F0-4898-8F2A-720511C1FCB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AA0115B1-8E9D-461B-B437-6B5BED310F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0850C50-5856-41F3-9DF0-2A4876FF318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1AF418B6-805E-4990-94CB-0349CED9474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30F0AA31-D6FE-4CB3-9005-5BD5F96C99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A6AD9DED-A32F-4A01-A204-A92878C496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CC8074A1-E0AC-4068-B89B-6E6DEF37512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99BB28DE-69C7-47D0-8E3A-E61BE65845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7B85DE0F-1132-4FB5-8A43-15DE69DB44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45BFD99F-4867-4DA2-9D8D-D27F204E51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7B08A8A1-5046-4C69-97DB-F446EFBFC4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74FE0734-27B8-4CE1-8AC6-60563C6704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B0C6B9D9-1CD4-41EF-B96A-6708E2F2F5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93DAA310-2803-4616-AD4E-F87CBCF2E59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9A47D709-9F84-4033-ADC0-174BC7D42E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41809DB2-1AC1-4437-A763-3EE0548951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67F278C1-3200-45C7-B6E2-9280BD6C58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9355FBE1-3E55-4626-8481-151BFB56BE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21D49A1A-3309-47F0-A435-81CAC93F67E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D8AF4C1E-9B92-48C4-B879-94B589C8DF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9F9B48A1-C5B2-4DF5-BF4C-D4FD6C671DF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DA9DFF9A-1CFF-4653-ABC0-9465DE8D60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E663F407-71C6-4AC9-91DE-D7AEFAA546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83672D20-E1AD-4519-B881-CC843E5FA09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8C1503B9-3338-4FA8-9884-1B91F0BF6A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78E0FE7C-5A92-4169-BA5C-DE15FE01CB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5B2FFC9E-E801-48E9-8718-89C9022B3F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18F23132-7309-42D4-8CC0-69CBB6F288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76D02385-C7BF-4394-B49F-1B6659FDF1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3686B7A9-6508-4F92-A779-774CE68204A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BE28D30C-03C1-451A-9A8C-385ABEB9C5D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E20CAD55-44B2-4386-AA3A-9973372762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BBAAA6C6-BF08-47F1-904D-EE064D016D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A092A138-F4A9-4493-923F-5B09F3E3B76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F195C6FE-EE66-4B2A-A63B-6B0732ADAE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0ED38CF8-2E05-4FC6-9186-EA6BF98AD29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84BA8086-EED6-4020-A3EA-FC2C2EAB13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CD212912-3182-4DD1-AB51-23B8352ECF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469A438D-6B7C-4AA0-A7A2-2CCCFA1EEB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B18E5B38-C3A6-44BA-9F96-9FEA59176B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A1419657-FBE6-445B-89A6-6ACE621C31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5E18C5E7-C6DD-4061-B9FA-F751651368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4698F6FF-FB02-49E9-AFDA-BBCA7C9AE2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A4FDFD71-3CFE-460F-B2C2-6B29B456DF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FE29C8C0-3361-46E6-89EA-D0C9D4DA5BF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5BE42AE2-338F-4348-BBD6-FBCB8061B2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5A712A81-CC2A-47A8-AE77-CB75BF07E3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39431054-5AEC-4F80-AAAC-8256B22AF7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6230B641-D8B5-4687-88C5-66AA5B44F8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C6B86EB6-22A4-4579-919A-68F0515B6D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A0BB0A71-AECD-4E35-A2AF-4A06107B51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151D6E18-1526-4CDD-BB05-52B2E890F97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1A303712-A13D-4000-AF51-AC7C34871F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10E7172C-A06D-4CDA-95D2-582C9484A15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78F630BA-5045-4E54-B9A8-E52493AA22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3F3E4A50-1760-4354-8497-C8505D81B8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3CB9DC35-F3E1-4D87-AC97-CB9AD0E988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9EDA2314-F986-4150-AFC5-7239F8CE49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EC887D1C-2D0B-4C38-9807-F2DA5D46C4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F81646D0-581E-46E7-AECE-AFDBCEC646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280EF8D5-F3E8-4153-AADC-7732F2B9E1A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59245E68-8591-44CB-97EA-A059C8D56C5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369A767F-E5A3-419E-A1A1-AEAAB16C342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534E9158-312D-481F-86AC-E60322D2B4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0A338124-9754-4972-AC52-5B1C558439E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28BC64DC-3474-412C-B59E-4D838E6BDE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188A3CF2-C156-4E8B-8903-1BDB0B3C069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0EDC5029-FBEB-4619-998D-7AFA25CF84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D7D83F1-DEED-48AF-8FCC-E9B02BE466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AA03556A-2FE7-4B10-900D-BDD1B00F291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828F2E9E-900B-488E-B39A-4B150EC93F3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FE3DF1A5-A8CA-4442-8963-1C345A19C1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B1444B2-5317-4EF8-9489-EBE0D70B48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7EA75251-C474-495E-8CC7-72EFDF2CF7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3BE30494-26E7-47D6-A0DB-8B1FA55C95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6F38EA36-2405-4F3D-8DEA-D80AE663AA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014F4AA7-F98F-4303-996A-A58AB208E6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D6A32DBD-2E26-4DD0-A3B2-A1170037AA7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EF921615-2EFD-43B7-8639-AC5746944D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F08BC3BA-BAF0-42F1-87FA-FDBE92777A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F9913D37-6A73-4A11-8FCE-0986F32A65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D54435B1-D07C-48A7-B2CD-9327AC305A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BCC15906-E632-40D0-9E80-1A1A4E25317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D2AA2666-3C60-469C-9E42-0E02BA4DCA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90798A20-5E20-4A09-9DEB-83F2DDC335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F7FD6D4B-5B91-4934-9361-FA7B4EB642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448ADC61-2DD9-4B2A-A1D5-3D4C5A50CD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C65DC8EB-B3E3-4C51-8158-1C021094DF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BB073107-FF0F-4280-8A47-69FFE043D37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74A4256F-BFC3-4133-9ACE-12AD752117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E8FBC1BA-4615-410C-BB7F-650855B39A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064CCD76-2534-471D-BDED-F4B7C906F9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4296600C-0974-45A4-B091-6632CE38C4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845F2736-AD5D-432A-B722-0D0D6286395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D53CB347-0B52-4CAD-8778-5C37BD7FF3E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BCADD430-F73E-41C4-8E83-AFE5212D18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C126DE35-7998-4709-8B3D-6A25414829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240541BF-C780-4BC3-B442-E1E67B054E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56708E49-0526-4791-8F02-1E07D36A6F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D79E5DA6-1BCD-4116-8E1E-CA436C3904E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2C91326B-143E-44EE-A658-E7CFF21DA9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CBBCA207-8D11-488E-834B-ED1691907A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5E65C28E-E4EE-4AEF-8394-68C3C9D657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5DAC1AB3-3E77-4F9D-A69B-4BB7F796AF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E5C3C2DF-FF97-4241-8A75-8FD3E8E5F6D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527D55E1-AE2C-44DF-A065-270E2B884B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77F6B7AA-3C6E-48B7-8CBD-5E4909BE06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6D88D8BD-8D87-4FBA-9E76-0541A493F8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C19560A7-D71E-4994-8B98-1D3C89508A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59BA2A36-EF8F-41C0-9E9D-AA61F01564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EA1A04B8-DAEB-4320-A020-FC3D083907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73038E80-F6D9-4562-AAD3-508799661E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54ADA087-FB7F-48B9-93BE-3A620CEF55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EC5063E5-3D16-460C-824F-B2DE928E66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518F542D-DE73-4E1A-A547-F6162C1EEC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C4E9C314-EE1F-48FD-85FF-88AC2E0C883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8D9D5BE6-9ECE-44CC-9FA0-31CFA20B0B7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743B8F7F-03AC-450E-B4E6-2A25CE6E84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661428F8-30CC-4796-A96C-221ABD27694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6D591259-B47E-4C70-B05D-24498ADDC54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E8D8F2A9-DC81-4D9B-B6A4-F777C794C0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8CCA4016-A217-476F-8674-CDD2639BBA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3B75ECED-0980-47A7-BA87-80DED3857A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BF81787D-1B40-4E27-993F-E4E4137089E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1AF9165F-88C6-4B92-BF2A-068386C63E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7DD717E7-B8DE-40D0-B86F-213C4F7A4A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411EB9C7-DA71-4D77-9147-566F42A80C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46B02D1A-1DA0-4BAE-83C7-0D9FA07C54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639F8454-C9EA-4DAF-8327-E5294C39CD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9BF2DBA9-381E-4F56-8962-E74A32CAAF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6001D436-411B-4E69-9480-C3C904BFAD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2C8515FF-4AFD-4422-B282-0B3F788974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404A8F8F-C72F-4909-B396-0B534DE975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A9CFF2BB-E66B-4955-B267-1339811136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252053BE-592B-4240-8089-4D50D36255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77B84DA8-05EE-4E87-8853-05CAACB3E6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2C0F8F1F-C6BC-4780-902B-064408C3DA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3BAF2FBB-AD88-40D6-9D80-12F4AF6CD0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A13A899D-04B8-40D2-8451-57FB79D324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82A994AF-A2A3-4026-8ED6-D2D8A4EF47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5FC78616-A2EC-488C-BBB7-F153D48354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E00DB14E-E2DC-46D7-BB04-7457405C23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8C4C325F-9A88-4012-AF79-A8795247D3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9FAAF867-0EA3-458C-959A-AB7BB13932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C7B07C24-ACAA-457E-A9F7-507CB651DFF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D172799B-29AA-4EAD-BEAC-403628FA2C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DC93880F-6BC8-4A0A-A5D3-30D4E947EB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D9C0241C-1C48-4FB0-9016-4F3F3A7FBC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9A3F984D-966C-4B3D-842D-4D15AD7350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B257BACB-CB04-4392-963D-D5AF3410E8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D7C5155A-957B-45C4-856B-C44FF7EFFC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F7E120EF-BCAB-4425-BA2A-4F7915C6B4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636B823C-214B-4E6C-BF59-C72C545D1D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A8E4209F-8F43-44CC-B301-1C88A6FE3EE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23F04DDA-1A4C-4D77-AA6A-30B4543551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FC491BAF-20A7-4481-B61B-C40EC5E0AD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6D37B108-C828-4D33-8DC3-E353510DA7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62F0CA4A-EFAC-4980-A08A-DDF5249BFB3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CC8A8FB5-9866-46DE-9A1B-1B304A106C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D7926E7E-E0EA-4B7E-A8CE-5A6E3B7801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01D77293-7197-411C-BF0F-66FD6414F5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10FF514E-EC32-4FB2-ACEE-1A77DD553D4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D361B13F-56D4-4EDD-B1E9-45DEEEE2B8E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5253BE53-3A0E-4A0A-BEC3-6536BBC45C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213890D0-5D5E-4628-9F13-05099E4F1B2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D8A18090-E771-459C-B2BD-A86D3AF57A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86380852-4215-4EA9-B5DF-355E1B605A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172D28FC-0B46-41E0-9CD1-BC73D02F340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6C7FAA4E-24BF-42B1-9BA2-E625D2BA1C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2EFB3FA0-4082-4065-B76A-09F7F9D1CB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6C3486A9-7575-45D5-9EF4-AD2389A618F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485160C8-E7E5-4250-AB7D-322E7007C1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E992A613-9B7D-422E-8FF1-60C8923F3F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41A89C51-74F5-4D9F-8A75-09A785C4ED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4C6F815C-3AB9-4498-9766-A243F17190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8AC9FDE4-DA31-4052-9B83-AE16ED8A1FB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9C43318C-01F6-4170-A231-824C1314E3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A36E793E-03A5-4254-862A-DF349D560B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D2C57E59-7C53-446E-A354-D2B3B8BE12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3F78BDC2-D85A-4755-9DC7-3AF01B8910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9EB3F4C5-291D-4E7C-856C-CF69F41ED7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C6F66C31-737A-4CEA-8324-66A632D814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4E05A1A6-CED9-4924-A87F-391928E34C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73E8AF80-017F-4B29-898F-F11069FB36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76167D68-3EA1-4D18-A755-E6E5C124464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43307068-08F7-4BFA-AB0A-8EDCCFD809F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3BD23733-5CB9-44C8-AF7E-6494B14212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843B216D-4936-4E9F-934B-4A4829A9F9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86B4C191-AD4A-4161-8A99-28AFC68BDE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36F6020D-8E49-4317-BFD1-83B36FA09B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7DD033B4-7A37-438A-AF5A-5EED393F47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D591B75B-5AF4-4F18-965B-03011BD834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F0C7B9D4-FA64-4EC6-B42F-0B6C9409BE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B827660D-23A3-4719-940B-F68F3F29457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76F244AC-E16B-450A-B243-0FD2D28265C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6797F7D6-9202-40B5-9AF9-0A2B778F06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97183A47-1F83-4366-9606-01092D0DF3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D792266A-EB44-4EF9-8EA7-7B7783DF214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51655BE6-7BB6-42E8-8334-6EC81AF7B3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FD2C1567-3AA1-4519-8F05-9F00A01B85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DDBC5661-19CF-4FBD-824E-A09B478054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E7B87279-C195-4BFA-81C8-1606291F45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3DC83C5A-2F7B-4439-B0CE-F4230128AB5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04643A6A-61C2-44D4-B2CA-A32EFF968C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30CBC680-7D17-4F28-A227-0D1BD57425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F459D38C-48BE-48E1-BD8C-BE9ACF120BB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CF20EC2C-B744-4B80-A4A4-3D1EA17F53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AB7F224B-B556-4C5C-A096-A9909F555CA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BD9733E8-11E0-4883-8A71-A865BE56D4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D06C0C47-E355-49FD-9429-153BC68A8B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BE1FE440-DB81-4314-8940-A441E178C5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808ECF0F-8562-4705-A89F-220D8DF9E1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BC5D8F5B-C3D1-4CBF-AC67-15EBB5D0F2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28B01494-D5C7-425D-8D8B-0A88F5B713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B2863C21-1B81-4258-98FF-2320FBC6F2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7F68D529-E4EA-4E9A-BADD-3B6C6389F61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6D678BB9-71B6-406A-BD35-AC0770916D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A21A084E-698E-4C01-9EB4-E6A02B3539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40761998-54B9-4379-83AE-D0FC34A27E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0B37DFDA-FE32-4F84-9584-9818E04148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A10F087F-9C53-4F22-A200-BE04551D28C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D5123442-1478-416D-8D93-99FBBD5676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4ABC564A-F81D-4F9F-9903-7BE1D88C16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C672FA92-13B7-4037-9265-129B9D19CA1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46855E4D-F139-4FC0-A63B-8C1AD133A0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240BEF9B-6BB3-4BF0-87C4-BA6902E8BC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6EF410FE-8831-499E-9F7C-43CFCF595F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DDC2F6B4-BC85-481F-B65F-55DFE425306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A828D54F-C7E1-4E69-8449-6EB27E71C9D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9896DA04-CB96-4FB9-AD25-398D95D832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21CF4954-C51C-4775-8044-CC764F49B7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94525EFC-43B0-46B7-A9F0-5D9D36029B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4CC553DD-2BE6-40F8-A67C-71440B5E96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D407846F-76E5-4F73-9B35-7D3A6C26EB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40A6538D-6776-4D5B-80A6-551620BD57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D35F1245-A437-4C10-84C7-707A1E32ED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78F05A0B-3350-4F68-B195-B79AF3C153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E07847EF-A96F-422F-A130-8E2C810F602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CB1C2157-BA03-4F47-BDF6-9FBD3202533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F39CED78-FC00-41FA-9438-80F5122AE0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C38FC820-A650-477F-9AC0-BA4EC8C816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E83C476A-477D-4B1C-B6F9-75F2EC6C4B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0F75C509-21E3-47F1-A421-EDC50E20E5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6C177102-1294-4DA6-ABE6-DBA23D48192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8B322F63-7646-42E5-9AE5-D3EC3775E35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4ED3C112-BF3B-4837-BCEE-A92141F32F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389FA848-B832-4B37-AAEE-5A9F9030E5D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80AF5736-AF3A-4E48-9728-70D161BB81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7FE76F4E-8327-4AF1-85C3-E184A8C3D8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9ADFF216-D53F-4130-BF37-6DA2D204592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F6A1CBBF-8ED6-43A2-A114-F02CB7CA6F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EC57B318-55D4-466B-B01D-B350FA01E0C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6B4EFD9C-1021-489B-A835-2223B93489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48992524-86D0-4905-A393-C6CF59BE19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C0993D8F-A135-42C5-8918-979D78DAC3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8E0F01C7-B60A-407F-95C3-607701E65DA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2BC4B136-D84C-452D-BF90-11AE566700F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444CA47F-871A-4713-81DD-497E0F136E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851FE229-6D99-4AA1-A5B8-6A40F727B4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8076F257-D2F8-4F2A-85CA-AD0A4E72D1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E3336C34-2F94-42EE-ABB4-9E81585202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B10E095F-3E46-4B0B-B309-DB06A75256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71E0E7D8-002A-495B-9577-3F54E348F69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F5BFBE6A-7895-402E-96B4-16BE96BAC9D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3F3EF614-EA98-4CE7-91E5-88A0B5E5DF7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AE1E660A-1B2F-428A-A4DC-E03A1CA028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1BECF6DD-5734-4B59-A70C-E1B4822CA04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A13DBCB4-F116-4FD0-BAD9-39DAF5FD8D2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8278883A-6E37-4F77-B89F-6B212C56A20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41CC5E0B-D014-4DD8-A08D-9AB7999453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27C74A81-1E3D-4BC0-AFB3-4D733CB75B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AB9761AC-B165-4FCA-81DD-23485551BC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E95876A5-1061-4497-879D-199E23E4B1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58E90936-ED7A-4C78-93F9-4C3C1A424D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8CA1B081-C99F-49CB-91F3-81A645622A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85DC58A1-ECCF-4F03-9354-3B9CC31715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BBD6D130-E5C4-4AC8-82A1-7AB1E6CDD5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7B7C2F1D-4A11-46EC-9F2E-53839496AA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CD9CCF6C-BC53-4D6E-9E18-ABF0960BD6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A4E2F948-D027-4CB2-AB38-CAB8AC167F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E5C7624B-2921-45B3-8B04-A552E00CCA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2C4AE3CB-D20A-4DC6-949F-36DCCCAEBC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6C56D076-5D26-4296-8579-EB8EB75A8C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CBEB4DFF-A30C-4AEE-B223-573F1DC3B1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3529E0CC-7B88-42B5-AC6F-2434B9DBAF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36FE0D90-D93D-439F-9104-518D074E55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C53BA8FA-B19E-4C72-8BA8-E9EB4F636AC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5E4D82BC-B38B-4A9A-940D-4C434BACD44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5663ABB5-9FD7-46CC-BCB7-D617BF650C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F6907088-4AA0-4979-B681-C88E49A4EB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2F05490E-AFE3-49C8-8BC8-6C6E93A469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F7328987-8CEE-4ED6-AC24-11E94C5807F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0F6D0A70-4B63-4CE9-9629-7FC2A3A93A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BC8DFF88-B8BE-4481-8958-F212A39D87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91003ED0-96A2-41D9-9960-7829FCCF145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71685F52-3533-4E76-B2A5-197FCB17CA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8C7ECF32-EFD7-477B-9A01-F3C53026B0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44C078C8-CD05-4900-9264-71A7D4EA46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70A132B3-6314-4068-B86D-F645C4CC78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C765DAC9-EB73-4561-9715-96A131D883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DF6ADC4B-E13B-4B04-B64D-FC2EE43A05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2CCE79FB-2B8C-4E2F-AB2C-04C1EDAD78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63A6E44F-2DAD-43D1-92AD-CBF0509197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994D75A2-4319-4F9D-9A9D-AC46543E828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DBEED6E1-109C-4E65-ABA8-7784881D98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D6AC05DC-70D0-4F86-9959-3FC8A960DE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DCC0722B-C5A1-44C8-96B1-67C701D719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147058D6-3DE8-4F69-BFAE-6FA0E7212F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D79900AC-6FDB-41A1-A0D1-EA8822BE4A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475FFC15-D1D0-4D2A-B0B8-24BD4D3A52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D13539A1-0F90-4D74-BDCB-7469E108C93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9EAF491D-7564-4A7A-AC0B-0D1F74FF39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506681C6-924E-4E51-8A50-D0C8C4A070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D702413C-A5EE-4874-8DBF-61189EE4C07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148C0BC9-D813-4F2F-ADF1-018C87D5F14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CC44D432-39E6-4CF4-8AAE-486F6E8E7B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16BCA9EA-055D-4478-A2D4-31808FCDF98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5735709E-E39B-4A8D-A9E0-6598B84F8A4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DCFC2409-C4C0-4245-BAA3-42F4134B77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CC9B0427-058C-4111-8CD7-C71C56146D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8029807F-932C-46F8-946E-C9BBEFDB5E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EEA1FDF6-DCAA-4386-B171-5D4037D3B9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357C2E36-E66A-4404-BC88-725BACC439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AD68A3A1-CB48-4BAC-98E9-F9175202BA5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0030819B-B0EA-4821-BECF-6F8303F5C2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04D55457-E093-4F1F-87BB-AF70C9D94CB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A9468B21-1876-4879-AC20-D96F59ED0C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F72EF80E-0E2A-4854-B3D3-CD4616C7CE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AAA60273-D816-42F6-84D7-3A59923D7B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7F406DA3-CE6E-4ED2-A5B9-353CBE7EEA4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3912BBA2-D4CD-4FC2-B79B-91987587BE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9A85E95C-171C-4F47-912C-9E0106C35B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9EBE081B-50C7-4F9F-A5E8-90E2387037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388FE479-8276-419B-A705-DBD9ED6926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37CD7D3E-A0E4-427D-9786-25CDDB7A6D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5FE1FEB2-8BA4-4E60-99FB-F8986600174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E89A86F4-4498-471D-8611-FF1CF87E591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F3231A1E-E0D8-4D43-80F5-1DB41CA9C4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C9A9C86E-02D4-4946-B012-7F4426EDE91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01943510-DDC0-47AF-B0F8-1F077300C7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7982AE7C-13F4-46EC-948D-1D29D242AF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0FFA8DDC-5212-48BE-BE9F-70D3E3FA52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3D95816D-0F21-441B-A667-C075BEC9D0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A3D19C6E-DE36-4E60-91C0-BBB2140AF60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5DA4A0C9-430A-407D-98B0-68457E1375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96943FA2-667F-48E0-BA7F-59178F1D6C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500D757E-FB02-4C62-A1A7-9567CAEDFD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E0545C24-ABEA-4690-9640-DE57485E952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37825806-A211-4A6F-BF8A-9F425AC80F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9E189123-4C3D-49AB-95CF-B0FC906894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CB19680C-20FA-49F3-A2F5-38EF140F91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4C0FA31E-DFBC-4B6A-843C-CA49ACF30F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C8DE40CE-3095-4E0A-81BA-992AC27052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ABB69B0D-A62E-470A-B490-B26542931A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C601B4CF-FF1B-46A5-ADA0-637B3B08FE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D5F1CD7C-614C-4D4C-95BF-B3D337805D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A6857DDA-A0BA-472A-B94E-81676D89461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56F19714-9107-41D1-BECD-5E8EC9A82D4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64E4676E-5768-4D13-BDC9-C32BAEC876E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4822BF9C-3607-4CD8-8CFF-672BA32854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91CBCFD0-AF4C-4E45-BF28-DD72FFA9C1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7BA0B3A5-F932-45A3-AFB1-C627A60A0C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5EBB3F2E-F39B-43C2-8C28-D12CCA6D44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F730BE35-FBF2-4DC6-95E3-16E85AC099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51B9B97B-C493-4F31-8D95-08936F4C70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7171DE34-9D89-467A-A0FF-2446AF32CE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E4D277A0-FEF9-4FFF-94E7-5C809C977D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48975D4E-19B3-4FE0-8B8F-B81D1A1CF0A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B406E5B0-6EEE-40B2-877B-3B68F379E5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6D662EE3-1CFB-40EB-A35C-DF2D8B4B12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75276E34-C5E0-496B-8D9C-A779CAC578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A37BD86A-52F6-4DF2-9069-3F87BB69E9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2B6545D9-7181-4144-BA45-FEF1B7D15B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79B9DF43-B8F8-4EDD-88C8-8AC513F76A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044F72D3-F20A-4130-8460-BDB2AE160B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F39BE9F4-D886-4542-B43A-DA71F55168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52C71D5C-8FBC-49A0-944E-6A26E02DAEF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3047A507-FBAE-4503-9A00-472D0B07361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AAD9CCE6-4E2F-4D12-B74E-5E8E659823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8C0A6689-499A-41AD-8890-69D71762AF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ECB423D6-4E84-40AE-ABFD-AB683F4011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C87B9AD7-27A9-4C42-B192-36B9AB3636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EA50777E-CF34-496C-BD47-0BC8835A63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B1C1611E-16EB-4211-B710-2F7BBF8566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4250113B-76B4-4BFA-85A1-309F72DE2F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52D7C62C-272F-4968-8A35-445ED29671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4FF1F3D2-6388-4423-BC4A-759BFE7CB0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24C449D4-3B7B-44C0-A72F-273A1DF7528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FAE238CB-8F27-4B4D-91FA-C46B86682E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C96B924E-A95F-44E4-8AB6-04B575177D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EE7075FE-1948-4AE6-9669-EA775086FC4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C1EBBAE4-6413-4F8F-99B7-AC1791EB64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057C7928-B0EC-4FF7-A91D-CF1BDFB6D3E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FCA70213-6A2F-4160-9069-248F28AC64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F609470A-39D9-4301-BC4F-2848F8AC2B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DF929023-BEE4-4423-B4B1-3B8F3588385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1260B1CA-AEF5-44FF-BF15-7CDD53FB34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B1273D84-C1F0-48AC-8D42-809736CF645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156EBD52-1303-4BF2-B88C-51A90BAAAE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6A6F78AD-E2AA-4EB8-88B8-38F9A97D60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8269C941-C171-4849-93F4-7365BE908F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8335CBE4-EA9A-427F-8713-7B9262C68ED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EFEC075B-352D-4B52-BC2A-14B7852ECC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859F4B1F-4A76-4AE5-919B-8760E05C6E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E2326783-EC50-4869-A04A-2326D446F4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5E134346-644E-48E4-8130-15197D449C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E1D55240-BDEA-4353-ACDF-3683D2260FC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7337DEF8-CB73-426E-84C2-7C4B104C0C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2487017C-659E-41A5-8B05-91676A8600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2EF5DC0D-1FEF-41E7-8F9B-6F680AC114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311E65F5-55CE-40FB-9E02-09EF37E2EC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3002172F-CE45-4917-8D11-901D40E14A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E6DD40E9-E673-416A-ABBD-6D9D7810366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077CD144-28F3-42DD-9E02-92DACF13AB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0F5B50EB-853A-4F2E-ACCB-D39690C8AB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137BDFAB-91A9-4251-AFEE-70A29E8D4D0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FAC0759D-887A-4963-B2E9-EB57043603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3F9E945D-EC5F-47E4-BB80-89C8A9443A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A1512DCC-15C4-4CFF-A060-D0A2BE95AA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7A477C36-B541-4CE7-8B7E-4FD4EF4F15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37DF43B5-D6D9-4374-B257-F5E88E9FB5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0D8B3AFB-0D16-453D-9AB3-4A346292FD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AAFDC31E-CEE1-40C1-906D-A76ACA146C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FB59FAA1-6AE8-422C-A1B5-F1C8BFDCAD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10BADF67-5708-474F-86AB-D15BB5C713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9723E25F-F6A0-4318-9376-637D859EBD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09E2D91D-0F6B-4F57-BE7B-D85B53EE35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BA459ADB-954F-4627-9B0A-334A24331F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FC3E4BC4-507C-4A84-87C8-6D069ECE004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373D285A-3D35-4CBA-995A-211AD055733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12847255-02CD-4599-B59B-6FFE94AA7A3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EACB9B94-0591-4AE2-B9C8-E755CBF069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93872A98-A808-4897-A294-001A0C0B73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FAB868B2-21E8-4F81-8774-CD03E7EC0C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C3AE59C2-DC3A-4CD7-B04F-C7C6B10023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FE1776D1-C69C-45FC-B0E3-520B467BD9F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18D22EF2-033C-4059-B084-38B10FB867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81760FBA-A016-4852-8866-BFEEA51AC9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6FEF6533-06EA-48BD-8D20-F5D55481315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3C288938-F46C-4876-9FD8-EDD213D2996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25FDB7A9-CAE6-42B2-B60D-274D9F4905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486491F6-8D76-453B-AD36-75DAF3B17B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BCF03F2D-62E8-4170-9130-1F2D3B8B52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B116B344-823C-4AC3-B3D3-57F07A55877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A8EABD59-058C-4350-8F09-A3B2F3CA79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7C0C4616-1798-476E-8EB0-1929AE5DC6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F15BA917-E7A3-4014-BE86-B6DB75B71B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EF16E56E-F0C4-459E-9210-C35447C9431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7DDF3EE2-9931-4E20-A8F1-1CE03C091A9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A4B55C26-DEC0-487B-AC3A-B53964D833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0142CDA1-4854-47F1-9181-96343358DA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65958409-C55E-4803-8A31-16E300EEAA5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400109F1-8723-436E-9DA5-EA3271F3D38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9A39B9FA-B065-4821-9D8F-151B3816DD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B3F4F172-C044-4B7D-A195-359BB31848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344FC15F-30B3-4174-861C-D6092B5ABF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72CC5B78-B3E2-4251-A3D8-FEF0CACDB7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B8C4186E-F50E-4520-8C0B-6C3A8D72CE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FD4D0AEA-31C2-4617-B5BB-D9B19A26FB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3F42A58C-24D9-48A7-BF29-196BD64817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2FE0D34A-1FF9-4B6E-83BD-DBC0D6AEF61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9DAF7F4D-1F68-48C0-B39A-9DDE11F2B07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C4972198-9046-40D0-8EDA-161E6C8633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A09E86F3-700D-4AC8-95BD-8DB00873925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D753999F-3B1B-4F27-914B-9A3EEAF58D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107B3331-02F1-46A4-9EAF-E53EEE1B275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BF51B01B-0B18-4FD9-8916-65783C93352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C70B2218-E1AD-49B6-A702-AEE2AF4C997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B1B98EF7-EF26-48B8-BE08-AA302BD88CA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20FCAD8C-8DC0-4847-ACEA-460301663E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B01103BE-B462-4A08-B536-50971DB26A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9A470A4-0A9C-4BA0-848C-20EF83BFB2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392C9617-7697-47FF-909E-4FCE8D2E049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18F62979-BC52-4557-BE88-5CB89A973A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6B860B05-7C0E-439B-B844-38299C1DEE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09103A57-86E5-40A2-8869-C525BB23A4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38B8B9F6-9372-43FC-B921-79407C6D67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2A29B842-CDC6-404F-9FCD-25B1A216B1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28E0191E-C51B-471F-99D6-195D48395D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E6A33EA9-334F-4987-A294-5953F7D5F1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A6D905A6-FB1E-4BCB-B028-8EC52DDCD57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D96CA77C-3350-444F-9267-0BB23937A0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769D2EDC-9BF0-46F5-B63D-8CFF2FB03C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F8A974F4-4F8B-4ED1-A988-D8AC6013B9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4D1896F4-812B-4C6E-B8D7-0EB53C5693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204B1A4B-D831-41C9-A29D-72431D82FF4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926E058E-F850-4777-B391-A590E77E8C5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2F482BFB-C14C-4B17-8413-97E7D7B60F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7F24DE6C-A2C6-4D65-AE76-D9EECD82E3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DA30CC33-69EE-449A-A8E7-1EE54DD3BC9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7BFEA1EA-64F0-4C01-B4A4-33ADD33E34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663B31F3-609E-4431-A053-7C79DB5F293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8008FAC3-33E6-48A9-BDE4-75D1EAC0FE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FFB842B2-A2EC-427C-A02A-9FC1580D292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15EEFDB5-943F-4F16-8700-2265FDAC2AE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317171DD-76B1-446A-8978-3469CCEE0F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E468009D-15F6-4E1F-A1F9-9C721A91BD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9237CBCE-DF5B-40E1-BD30-E68B664BA6F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64CED94C-2F33-4B48-BF7F-1D0425C5B5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5715FA73-C41D-40B0-ABD6-61841EE756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B99FC8DB-7587-4ADC-AC91-B94EEE6D0E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B11BC7DA-919B-4001-874D-7FAA6A0F806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6DF7DC77-1486-42A0-A331-CE62EA82B7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798AD8B0-F728-47C4-9EA4-4DBA20FEE28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3739331F-685C-40C6-A559-9F74772D8A8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EC32D63F-3D29-4A94-B0F3-C7948608C3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5F4419E3-673A-412C-9CEF-CB69031C27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EB223C32-AF9C-4109-B2F5-9FC8C932DD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142BC4D0-2301-48CB-8D7A-F52DC9914A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10C544CD-353A-416D-A204-DAB76D75A9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B834F385-D986-4120-91A2-FAADC6806D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12760AE5-D8F6-4918-AFF7-387098FD86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E40ABC51-0EB0-43D5-BD0D-279182A79DD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95EDDF99-FEA6-4143-BDC5-20ACA54932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7E756D55-D978-41A7-995A-C9A2DE372E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C0D0BDE8-13FC-4D32-B61B-3D1C7B66D6C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A155CD1B-F0CD-4537-89AA-8FDCDD655D3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A9E22AC2-CBBE-4D93-A81E-B36D6FF677D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818DF966-384F-4EFA-B0DF-2DCD166A57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53479218-42DC-485D-BB5E-6BC21875A8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F3F0B651-4A3F-4870-91EF-BB2E8A9EB6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F1D70BF2-3A9A-40D3-A758-93EF399149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37A8B779-ED76-4698-BC88-FE4D786A03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DC2F7A4A-E4C2-4F15-A5EA-B799005743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46FE72EC-0A7D-4391-AAF2-D69DE9DE14B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5D49971A-109F-48F7-98BB-B16FA3A418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0BD07EA2-9F49-4EBC-BCC5-8EAD35D7555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D0534C05-DCA7-423D-95A4-3C6D23BAF7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82C727A1-CB2E-42CF-92EA-55B31779F3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9781ED83-7D76-42AF-9A12-D322B9458A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72D82B07-DA58-414C-BAEB-8C0B28283A0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4599222F-42D9-4D5D-8A96-7EF8ED4853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5C4117F6-BAE3-44AD-825F-C38E1A079F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AEA4957D-B024-4022-863D-38D834C1325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63D8478C-EADD-41D7-A28E-65E8CCAB4E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F9B1ADC9-921E-41B2-AD26-B2D066DAD33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EA33DE2D-0EDA-4B4A-A025-27350A8D28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3E4404F6-79CC-473C-8A02-E27C1D41D3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CEFE01D5-B3A1-476B-BC30-1F8F3B79C2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972BC461-5D8F-47F2-84B8-CD4E8A1144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BB7C3F8A-3244-4305-ADAD-E1602EA021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808B5225-D2C7-49EE-8896-81AE71C3AE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E4159478-70C6-4F90-B472-38852A7967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9FDA46D5-4658-45A9-A62A-88DC5DE3B0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C2EE8042-846C-441B-804A-7C043BCAE2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32A43E1C-77E6-4241-A720-0D7CE3FD9A3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478F9E96-6D8F-49D3-A349-28DF6DA2E44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749256FC-9FED-44F2-B7DC-E1FC38A8B6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BE69EEB5-8D5F-4F60-90BE-69EB389DC6F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A5097F3D-3E90-4CE1-9F8C-156526C653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45A25A9D-FFB7-45C6-BE98-97C02251322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B3EEEF16-40DD-4674-B255-0CEDC33FEA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9C5992E5-D6A7-48CD-A561-A3849E501BE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8A0C4BA8-2DDB-4B65-B4C6-C2886DBA176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C08D96F3-7672-4B95-AE3D-18488973655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0116A831-6F92-4995-B7C0-C22AB8A067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57E0B0D9-88AC-41D7-8977-FDAEE487D46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FBE9C646-2F96-4CF0-BB4D-B52400B691F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AEDFD1A3-C257-439B-A96F-748D5FBDAA9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FFA1A0DD-58B8-4BAB-9E05-0FFF3AD8D1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A025B621-66F1-4412-9AEC-4484E0CEEE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A2962CFE-6E9D-466F-8E63-8E775D94DF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DDCEEF2A-5BE9-4CE5-8744-486E6D7587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756988A5-F1F1-4F8D-B88B-F0ADC2C66EE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10A8CDAF-0599-4CB9-A662-3A76DBF40D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C1E7B369-254F-49A3-8584-FBCF8F4813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39753788-2346-4437-B160-A294E7138D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43ED0247-9D6A-4CEE-98A8-36FF646E8F9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75B4D3C1-D964-4D84-8F92-C5B4149DF35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3F8F3EFF-56FF-4B11-9F19-DBFAFA96B1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2FF546F4-6D17-4B3D-A71B-ABF13A8E84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36E74F09-A9FB-4CA5-9803-EE8CE92A06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76B8BF11-E470-45E5-8365-163B52B76F3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B4AD951B-D288-4DAB-8DAB-7614ED3065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591026E0-3EB3-410A-BF96-8A751B20FD7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6851085E-5E53-42C1-A678-C2F9D74A953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EDDBDBEB-BC23-4640-A08B-0F48515467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D83F5284-6450-4939-9229-A74C3C766AF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C53D44DD-1D1E-42EB-B1BB-F3FB31EE10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27541C3C-6D50-4819-9AAF-B52BD65FF69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B6DE40AA-CBD4-407B-A227-978C7959A5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4EC5DDC1-823D-4BD0-A4D7-35CA9E0CD6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BA015380-9C98-4D48-ABEC-1668EE8402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A211E561-ADA9-4CDD-9E3A-45303EC854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52DC9AFD-B3A6-4DDC-95D5-9AA36EA3B9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4BEFB462-5639-4766-AB22-05B88AEF96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4BBFDC6E-7A5B-4D3E-AB49-3220827949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A16BABA4-4B55-47A2-BCCF-0DACF2AA934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E3764F7C-C286-40BC-B641-83E805DF05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A182949A-A25D-4FF5-B886-9277183EFC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58CFB4EE-F734-457D-9325-C9EE815E77D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F4A432A4-41E3-4EBF-8B70-6D581CE79E9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BF64ABD7-4A06-49E0-B2B9-5D77A9A4BF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B6BAFD1E-8581-4279-9864-9ED8964E23A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ACA1407B-7EF1-4095-B524-F1D20A5B0E4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E373CDFA-056C-475F-9E53-8D817C8BD8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18D122AF-86EB-488B-B96A-23D8A16D4A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CB8A023B-424A-464A-9A23-BD53B3BD587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360B9D0F-DA6F-4B51-91E9-6646122BA1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0CAEC82B-DEE0-4DC5-A2ED-1BD27D4C79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C9DB0654-B82D-4BA9-BE8E-8FF4CB6279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DD291C1E-BE7E-430B-B506-A0F131C076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E8279C67-DDBA-4A5F-A1D1-F52823DF3A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21AA69D1-5F1A-4ABB-B828-A8825C858BE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A6C31FCF-7DCB-41F6-A308-184807E5A14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EA6BBF95-194F-4E89-A00C-BB1BEB03932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67E3AB00-E4DB-46A3-A1DA-8E59A7E2945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AA58154C-B40A-4BAF-8416-DCCAF2B034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8EEA4482-B434-48F5-8DD2-5768C283E3A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id="{1FF7D7D6-D5B1-4093-8D16-D6D1E1189B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24229E32-7D45-44A0-8305-588C0EED955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id="{69AB1B11-F7B0-4BC0-BC12-D3D96C4936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DAF0CD29-8ACE-443F-BB9F-EC45A35DD1F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9F6F5208-5850-4DD9-BA38-3AA6D33FD5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id="{CEF5CF5E-EF1F-475F-8250-48661BA778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D309217C-3E5C-459C-82D4-211531CBE5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6D8F04AF-C2EA-4D52-9AA3-B6BD497F0C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id="{6D6E74D2-8764-4560-A2BA-D6927245CD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ED4C35C7-522E-4A32-9074-4FB5FF0DFF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78EC310F-BAF8-4563-9A6F-DABB751824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id="{997BE46A-0895-4E67-8FDE-707FC29CFB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4B762469-8B78-46A6-851F-B53EF277773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9960A6AF-2228-42C6-8B99-DFF3543A72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id="{4BECAB0D-EB92-403E-80CE-7091C71CAC1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4B9C4450-3F8A-4AFC-9CC9-54A1EAA2C69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id="{FC552DC7-9E6A-4987-87E9-F9484286EA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id="{C159057B-08F2-4836-BBA3-8D707532C6F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5A7CE8DC-8447-4A5D-A93F-0279095A62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id="{7100555D-C479-4680-8E95-D90FBA8364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id="{89C9174D-3AC6-42F8-BE09-70E45D013B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B8E0C763-C8FA-4CE0-AC9B-D43041469AC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id="{0FFFC940-225C-438A-8A1A-DA0A8655199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2F4D589E-E4C7-4CF7-8164-AC849E4C4C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id="{D16207F8-7F79-401F-8AFF-D0228694A7C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F0628C9B-F17F-488E-A1CA-4C5BBB4E51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id="{CAA323AA-5A61-4DD3-B087-125B12C909F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6DA75F8D-3BDD-4817-973F-CF0B0E5FC4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id="{158B3D87-D9A9-4EDD-B4CC-694C196AFFB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id="{EAA6571F-6F5D-49DD-9AA7-53B839DEBB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1EB5FE7A-0982-4934-A183-3FC07797BB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id="{245DAA7A-ADDC-4A1A-8D59-3DF7A390C0F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88B9CDA3-3443-4E8C-9814-D05626A380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E95097DC-4883-4BD2-BCD6-CAEB3DF781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4C70A829-E238-4987-9B10-75076073E2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id="{CEF86715-2273-4A0E-A6E5-5A66FE1606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28126DC3-9223-4714-92EF-95452B3FD6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id="{B0E3EA88-55EC-40D4-91D4-3BB99566DF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DBCCF8E1-C6A1-4A84-8DA2-17917AA6FB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E9964EE4-A86B-44CB-B8F3-8426C361A5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F4EC04EF-44B5-47C9-9C12-A68D3DB143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id="{3B718D54-91F9-46E7-9ADA-9B94DB12F7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E6B7DD29-EB02-46FD-BD36-935BB5BAEA7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90FF0369-CAAD-4C9C-8591-B9E2E64B3F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F03D435C-0E59-4365-840A-CA58C37A2D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228EC963-6695-4D7F-AA50-69A39BB605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2B7A44CC-0D65-42A4-B2BB-28482A1839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id="{97B10F36-5357-427D-9BE7-762E4FEE88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7D901A22-B1F8-47E0-9701-BC51FF59B2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id="{56958FB4-AB91-4C2B-944E-15AA279B6A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ED79B467-6FD2-4D0E-BCF9-E0D0E64FB2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3C807A0C-096A-42D1-9F31-5AF9B544B2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10314E93-DEAE-4730-8AA6-008F7261DBD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id="{C45252D7-047C-4462-873B-E705978DA1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7A958285-706B-4368-8C1D-E039CE5449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96B9AD22-21DE-4B5B-B031-C143B8DB35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CCA13A37-D7D6-453C-BD9C-FB8472544E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A068AA7B-5A97-493F-AD7E-FDF68737E5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86B2F288-652B-4910-BE77-AB2E516527A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id="{A62FB11D-C09B-45BB-83BB-A17B6951424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BD5E215B-8ECE-4CEE-BFDC-0170E5CF7CA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1FF9D6A4-7625-4D9F-9396-DE49A5E728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F9B4760D-DCC2-4338-9FC5-CF36A396ED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CB7AEE35-E3C3-4B4E-AF70-3159EFA5183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2AD72B65-8C1D-476D-8A3D-84F5E52532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69B7412D-CC6E-4819-B591-CC4610B2B9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05A35AE8-F85B-4829-96D6-0195144AB7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id="{9939362A-D7DE-415B-8A04-9DB8F13147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86E914E6-196E-4E4C-91E3-618046018D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4515B4F7-EFC3-45A9-9D9B-06420A9C2B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DE683522-91AA-48AE-A781-3BC8F75ACE3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B0F05BAA-7555-497B-9E72-772B98CF7A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CCE1C4BA-84AD-45A3-BCC3-94D9ADDA14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id="{3E3E6BFF-BCB7-41C9-8EEA-0DC144811C0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A22AE2F3-8BED-4377-BB9D-8EDDC08A303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05A6BEFD-3917-414D-9F86-F5F1EF318FD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247F4BFF-1982-4714-B67D-A31FDB3814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DF456FF7-E1E7-4D1E-B386-0FE537BEBC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86806BB0-DCC8-4B6D-BE35-33E3240559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id="{02E76C05-645D-461E-8644-1D8E7BD7762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F17D1801-8386-4B55-8FF0-E2BFF00C8A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406EC0B5-5412-419A-8AAC-18D4E1BB36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DC54C838-2DD5-4645-AC15-ECFEF791A6B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id="{2494BE0B-0947-4F9D-9A1D-2DB2AF52C7E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FF09EC7B-826A-4A4C-814E-505D5D70F7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id="{DAF5CA06-1778-4E20-BE89-01537E4CE7D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AFA491FB-7C9C-4A28-B4DE-C7891230806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5CEC0DA0-BC52-4ABB-A741-D0565FA224E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12687AA6-912B-4AE2-8605-5B2832C66B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id="{723DA6E3-8FE7-4786-B76B-CE97BE9C56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A743FD08-EA5E-4897-A0DD-D0940B54587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97BDD9D6-C350-453B-AE24-85BC740A90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2BE82F38-8A80-495B-8A58-A886FEF01C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CABAA03F-F729-445B-B3F3-A9B2CDADCDD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CB25AE1D-FA5D-4191-A5D1-0CE3376BF4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id="{EC6511BA-9076-4794-8210-C6F435D0858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FFAFA2B1-B416-483D-BA0B-7D39D92EC86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57BE6BEA-C787-47D8-80CC-5C3F800D463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8776CE37-0A45-40B4-B356-04FD19EFBEC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3CAB9A06-5626-4FC6-8601-F5F1250A13E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C99FFCF8-C882-40C1-9EF7-E93C743913C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id="{7F622313-7F19-4B26-BA2B-FBE7951A76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30855333-B90C-49B3-8E5D-BEF3B66C42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0B22AB9A-A98F-442A-94B1-4A75C73CD7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CDF9F67F-551D-483B-B2D3-C27CB0ED360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EE90E739-A940-4984-B165-7A901A8785D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151DDA8C-D718-4361-A4DF-85F95C997AA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id="{5E20A225-1487-483D-9951-65BE8B23F4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97DBE6E7-D9D4-4A2A-B214-08041600F72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19085DC1-0FD2-4521-A53D-F83A1E3E01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EAAC97A2-6A99-4772-898F-3D3A720C9D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E3C6755A-24B2-4D4D-BE3B-D1516799DB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84A24E03-26A6-455D-9740-FE3696B5A68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id="{A4A52C35-31C8-48F2-91E4-97545DDB8FC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75D52277-223C-491B-8FC6-4191377404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397B9A0B-01BF-4511-8E27-23E6C0C9DD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8C23B585-7702-4961-A803-1F9701F574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A01DA398-DD74-4DFC-AC00-9F8D3BBB4A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755940AF-3ADA-4AB6-94F2-25B60258A1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50465899-68B9-4DBB-971D-DBCFFB1BD29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4CFEC672-834D-4292-98C8-2FC1B1BD6F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DC2412E1-0132-4E6F-8A7B-CE291133F3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B878C0D9-4C3D-4440-951F-D6ED483D7E5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0B0F7094-0106-450F-82B6-8E45E99900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D709F423-9994-49E6-8A96-C4DEB4A05B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78836B63-A40B-4C9D-A985-41D4A36DDA8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1A7E37E2-282B-48CC-855D-B1821723FC2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33A2E981-9E81-45E1-9812-C6A6BF00829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26CE7D93-ADD7-444A-A56A-93F020C9DF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B4FFCE38-81D1-405E-9DC5-DE98285840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6316041E-408A-4F44-9EAE-37BFAA8679B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74A53411-4C06-4D2C-BE52-3155DE9ABE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F67FA48A-AC2D-4EE2-B8AB-BD07949EBBC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1303021C-A6BC-402C-9E07-D0E134779B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09DFF0E9-FAFC-4B00-AA1F-946C8EC4D5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806B8B59-1C26-4F53-AF2F-2DC9D6829F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id="{1A5E7038-595B-4A42-96C7-0B393FB77DA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8A2DB9DE-F9CD-402E-9C97-8F196BA194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D46275F7-D68B-4D31-9639-00B1839A87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id="{4F4613D3-9974-49B9-BED8-181478F70D4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05CC0FF2-F295-426B-BBA3-67972D6E306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05E3A790-D47F-41CA-BFCA-88E08390563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id="{2A206E74-9AC3-44C9-9578-91C024EF4BE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id="{0D033B3B-77F4-4B39-8A95-14FB2BF8FD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5BB23475-A59B-4189-909F-A2D49D26D1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id="{8AF46B8B-C19B-4434-A814-E92126E153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9CFB0736-8FDD-4303-8182-B7DE0B7CA1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id="{C68BAFF2-A14D-40F2-B97D-BD80E27B5D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id="{816FE245-F0FC-4310-A237-A0A713B262D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id="{7874B810-FF80-464B-8102-3471B07F3EC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F607715D-0DA7-4587-9B69-869A0E8013D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D46E39C2-6FCA-43F4-BA16-107D4C70C1C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id="{934E678A-80C6-4E82-A4BA-0692313E325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9EC533D6-C391-4B98-B891-DE6BC4FCAD6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id="{CD9FB95D-9DE2-4745-9799-E86FDCE636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id="{3451EBCD-3F15-4419-9288-B8989FAFA13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C9CAC290-AF1E-4C3D-B7FA-C0A2BB02F5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0ABCA7B1-B291-4A27-AA19-33A0059002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id="{5CAD9F00-9A6D-492F-85CD-A0C36805541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id="{C81BEAE6-4E2E-4D02-ADAF-B8AA94FEAF2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id="{AAB34049-6AB9-4D05-B51B-54132E9E3EA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id="{F9801CBA-6EB0-4FED-A2E8-675DEFAE9A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AA338516-8A32-4957-9B71-09D0B761BA0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id="{2E967A6A-8FDB-4305-976F-C79B584367C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id="{EAF56AFF-B7DE-4C53-AB32-CBF2F0B7ABC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id="{C944239D-F5E4-4987-B145-AB54B520850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F81337F6-1832-422F-8243-9725D02EFFA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id="{DFA2E227-730B-4241-9FD9-88568FDCAAF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767CEFA5-CDE1-41C1-ABB7-BC9BE0E8382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id="{BB77A060-B8B5-48A3-8B5E-CCAF193F468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id="{E28189DF-D8E1-43C7-95F4-4AEDEF54C7A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id="{EABA4B61-A1F6-42D6-B0AB-18751AB9464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D1EB0DF3-96D6-43E6-B253-AEA39E7C40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id="{0B181584-4978-4541-995C-F0587B1409B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A8DA4A3C-54AB-4E00-9C27-99B72578FF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96D935B7-E0BF-4982-A7A5-B7E674B118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id="{4FC7996B-3466-4853-8730-3993DF61F57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id="{463DC949-1E03-4B91-B012-86FD5DA3069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id="{ECF64F7F-6AD4-49EF-AE03-141EB3BF834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id="{00C89388-C134-4B62-934D-128DFD999C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727067F4-45DD-49C5-B6A6-F88AB9EE8BD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id="{1DD9A05F-5C93-46EE-9842-DC0EB840CC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4BF0A32D-257F-4D0E-9A14-FB7DF4C84E2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id="{4A02F750-3E72-4B56-A3E6-12EFF397B19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id="{BBF7127F-6137-455A-82F4-FFC69FEC89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id="{69EE5F4C-C8F4-4386-B252-93036B24B25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F6D80381-D7CB-4E7F-A66E-5C1E906E71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id="{BBF153C4-40D6-4504-8789-2E9F69DE537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E21E2F54-4DEF-47B9-B396-F219447ECC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9238BAD5-8363-4709-9768-D5732285A53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A3BE4591-1F25-431A-A873-99719CBBEE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id="{7B9D7365-71BD-4924-B496-1EE44BCB67F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B20B7C11-9043-4C5B-AAB6-B16302335D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id="{C3AB9762-8C6C-4C69-8354-7A4CE2016BD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D4249A3A-E019-40AC-AF02-859FE5991B7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B47D2003-823E-427D-97D9-9E81B50778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C6F3210B-040E-472D-8B53-96EEFF244C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66D8A2B6-7024-48F7-87BD-F765302799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547B16D4-4B33-43D3-B881-25B7D1A436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id="{E65746F4-2579-4759-B166-CEFAD0BEFEE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1C11D608-F285-444F-978A-A3A5C5E65D5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494A22BC-394C-4117-A2EA-3AB9414C0A5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53E6925F-9F2A-4A19-BA9A-A8F772889D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id="{D71A1616-38FD-4FAA-B479-CE8791B822F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C00FFDC1-EFF8-4F42-AF80-45EDE14DA91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id="{491FE75D-DC7E-473A-8C80-0EA47725A5D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545D9296-D4E2-4F6B-8B03-8FA0C6A615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8F8554D9-A693-4736-BA5A-FDAD0EF600E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EE4A401B-BEA1-4ED1-9E78-512F6B081D0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id="{5106BB55-04EB-4C92-8B53-5C6B603D84F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id="{FDC5FED6-5E49-4929-8D3C-44603E0AAE5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A1A5DE05-E8F8-4E01-9C38-0F000973EA4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id="{4DF3DA43-86CB-460A-8023-25EF45AB32E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709454E1-E87B-4095-8EDA-2C7256E1734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id="{04E9FAD6-791B-4BA8-8F7D-EBFE4047A49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6F74DBEE-49AD-4413-A8E0-55CAB10C37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id="{F2316C95-445E-447C-B886-BDD52FAB6A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73CCDF22-2408-4219-B780-9D28C675803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id="{50DE9B8F-B5E1-455A-B7C7-A9C5395EB4B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BF06128E-E045-4B85-95F2-0C1FACD6AD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id="{4CD8D2DF-3CA1-4E3E-ACD0-78A9642EF0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id="{6C71DE64-6CBB-453C-AC5A-CBD3E4E6FEB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id="{AED6EF0E-91EE-427C-A306-7C2B775787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901B2E69-5BA9-436F-8DFF-FEF289B1B6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id="{3D83C356-1E99-4BCC-9E49-D38852269F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id="{BDDC9B3B-898B-4620-8B62-3A88068B5B1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id="{CBF12A16-7AE8-4A61-A9BF-5CF7BE9BCEC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id="{19A459DC-076C-4D3E-8DEB-55AB91C5120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2939C8A4-EBCB-4727-B044-B0B9B35DF6D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69AED59C-BFFD-4030-A059-E6633ED0BD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id="{852145AC-9A93-4C44-B6D9-113D7EAD44F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id="{6D570CEE-A1C2-4F86-AF48-05B0B234A66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id="{028D9905-D6AF-453E-B725-AB5EC9B8129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id="{19C61188-D299-43DF-8F1D-87B38B24FC4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id="{9C616ECB-08B1-4476-A883-2415BABFEE9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4E3A5DF7-4999-4C0E-80AA-ACFE21EB1C7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2" name="Text Box 1">
          <a:extLst>
            <a:ext uri="{FF2B5EF4-FFF2-40B4-BE49-F238E27FC236}">
              <a16:creationId xmlns:a16="http://schemas.microsoft.com/office/drawing/2014/main" id="{1CEA7BFD-4692-443F-A069-EE664C86EF0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7B798A55-4AD1-4376-925F-FAC18B20127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id="{D87E2E0E-D599-4397-9B62-3A6CE4F86E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CA7F303E-B6BA-4065-97AC-B8AE6D51F02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id="{5D512E2E-73ED-4207-AAD8-5F186AA1019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C22A57D1-DB76-4579-8884-1499E5E7B6F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id="{E40DB76D-70F6-4409-AA51-CB6E29CD178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80DC068E-7DEC-4073-9E47-609787D08E1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id="{1BDB0CFC-55FB-43E6-B44C-4BB7080C0E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77CAEC7A-F40C-4230-8237-6C2BE19D684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1B9149C6-BC0C-43D9-9801-ABA5DAEAF83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245DF828-48AD-4C16-9F7C-84197FB422B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id="{DEF7CDC3-4124-40C8-950F-E30EACE6F32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9545E8E8-9D55-429E-90F6-633BF64129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id="{7FA58D1A-F397-4093-97DE-365557ECFA3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546B79F6-8304-4F90-9E73-28DE557EA6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id="{7F664D13-62B2-4ADC-AF38-59D2197CBDC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id="{00DFB035-E4D4-4AB3-B62A-1C24E537FAE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id="{91FB44EC-264B-474B-8FE5-B9BEC464E80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id="{57741C4C-C0E6-45D4-BDC4-379850FEFC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id="{6BE902AE-8708-4966-866B-EB1B1ECEFA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id="{A70740D1-5142-465C-BD41-28FA9B55322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14974907-D3F4-4D2E-BD24-D0064B02F93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454C5303-1544-44A7-92DC-70C899C9F3E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id="{ABA3C331-E21F-4517-B50E-7701A587028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id="{DF025B8C-1F97-48B2-B6EF-BF72E73CF61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FCF6D3F7-37D6-42C9-91F2-0987B15F42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2B674C16-F764-4F32-8FA0-F539E93E448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id="{8889C2ED-F867-4C9B-9E38-CBEE834E582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D8D20BD-E5C3-4597-B0A1-0B5B73FA08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id="{54720EC7-8C04-4927-B849-AD2B0FA2B6A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id="{09A5180A-16B2-4A8D-990B-B37C7441C7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id="{D554581F-271D-4DE9-95A1-DA442FD0C8B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83299CB2-B460-415E-96A1-4607E006E48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id="{FC364D47-F9A9-4B78-A39D-507B4FABD41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id="{E4006D42-40AF-4812-9870-B068FAA3555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B1831B2A-099C-4147-B51B-76595915C4B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7CFDF31D-D43F-4BA0-90D1-64AFAF2C288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id="{4B37044D-96F2-4BB2-A1CF-350E28D410D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D554AE75-CB89-47FD-8950-2354F9D73C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id="{9F103E19-1FB1-41D3-A82F-006F7E346FE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id="{EDFCC555-9117-44DF-B717-3757A62EB34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906E0811-80AA-491B-980C-0AE091D3B65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id="{4E5F839D-762B-4B7B-BE3C-4196C3CCA10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id="{13118B37-4609-4EE8-9B38-AD93B9C6FB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id="{731559FC-0D93-44F7-A254-441021D8B80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E61DBF02-5677-4C8D-A09B-5A29BC97E9E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id="{B6B16799-635B-4AD5-9435-11C1DC1470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id="{8B565633-1E63-41CC-8E7C-40BD2F46F76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3FBA2335-9BE2-4999-BED5-0FA2E6BCCBB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id="{54B9DC28-CEB2-4694-B644-39671DB45A8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id="{26C440F7-2CAD-4DFD-9C95-CF2F955D538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E29D58E4-61E7-4C04-9B11-FC77DD1AA86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id="{054D933A-7BAC-43F2-83D8-8CFA431C4D1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id="{18B88425-EE44-49D5-A6E8-C744AA1A631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id="{0569A4F3-024D-4A3E-A424-626EEB1C04A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id="{7D58C6BD-6F2E-44AE-B6DE-BF60BB4012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id="{B05C4270-4666-4682-ACB7-D7D98FD82F6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8E329009-493C-43D5-9B58-0E1D44B068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id="{F7509836-7EA5-4C23-8E7E-4E797A681AC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id="{7618E689-19FF-4E7F-B410-0CB9201BFFB2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id="{79C1B46E-2773-498D-A9E1-259525957DF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id="{25D2F2D3-5166-45E7-98E1-8D466953E0A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774CD94E-A413-449C-B2B3-23D38D4A337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F56F75F5-3903-4AB8-AB3D-86975F333F9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6175521B-4856-4C96-9B97-15BB89CAE4A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id="{58F63F9B-96CA-4FA1-A412-BEB586FE186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E36B5761-61DB-4341-8740-26749C0F2A3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id="{FDAE2146-F4F3-4ECA-9A26-4EB10A925BF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id="{34EFEA95-21FD-4063-80CF-3E9BE637380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id="{67838D61-C15D-4E3D-9A8F-06FD957191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95AAD190-A2FB-440E-BCE1-01B933D9E4A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id="{7C33EAC8-DD28-4979-BF3F-F5710EF2625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E4BD138E-E855-4137-AC11-A2A721973A1A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id="{0F10AD59-68F5-4494-BEC1-24D203A9388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id="{D21E709C-5D64-4003-895E-6FEDB2B6C62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id="{4B5E0EEF-743D-46C7-A7AD-20BF0BAC1A7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D0B147A0-BC82-4196-A79E-4509EA82DF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id="{48EAA64A-50B9-41CF-99E1-65B1E966C18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4979AFFE-7E19-4E0B-9731-233CA778E86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id="{2B822E96-AF63-4766-AB57-6767D49211E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id="{C31BA4AA-9107-4A5E-92A3-FD42C8B634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id="{F99862C7-2007-437D-9220-51DC462BD7F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3AB99669-488A-4E6F-8B83-3D8E6EB569C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id="{8C04C51E-2DD0-4717-934E-128E5478951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E1EE13DC-B48C-43BA-B473-F3DE30CB70A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C8553924-D695-4AFD-8850-600A65CDFC03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id="{960D587C-9A12-4C93-9BB8-7B33C2C9E46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813F2598-82B9-4A3F-AC17-8C392565D6F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id="{C49D3656-8AB5-4390-86F1-4E6966E7F7F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id="{641EF0B3-8E23-4749-B581-20912670F83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D075F5E8-8CC5-410A-868C-5EEB610A8A0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0B89177B-DA75-4EDA-93CD-7208EA0D230B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35553FD6-4C38-4DB1-B741-FCF487BD3B1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id="{B5F73F0E-0795-4FF2-BA6D-9611446A82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4BFE10CE-7841-4801-B631-D5A983D0F2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id="{6712EE35-CAFD-4EB0-9A04-616501703ED7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id="{E9DD5E42-BFFC-4E95-94BD-B26E89B7EEE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67200593-A56D-49A0-9E68-C28A97A25F8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id="{29617A17-A1E7-482A-80C4-24676246E0F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id="{5A473088-AF5A-49FD-AFFB-FB499393AEB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A30DBD71-EA33-4439-A650-C60B0BB658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id="{D23423F5-A3B7-43FF-B456-62011A3F85F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2814FE56-87DE-44DC-AD86-564C0DFB9CE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DF5B29BC-0C39-4B9F-8BC1-31924779CE0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id="{37D9803F-C48A-413E-8B35-239FD71CF1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8FBFF4A5-E26C-4506-9628-592EEE745DD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651B8FB8-33B0-47C2-837D-9DB5C3B2E9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id="{71B51222-E8BD-43FA-875F-0E8FD70B80B1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id="{20A242A4-F9E3-46D8-AC3A-DC0696FD4A8C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821D5977-B22D-4632-BA12-FAC47910469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id="{DA0A5FCE-68A7-42E1-A827-E47A3499A24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A790CCE5-4609-445C-AEA3-D3096759D0C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id="{00417FDC-C128-4B9C-8E37-58FBCE55D34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id="{B746C229-865E-4534-8475-9C079A668008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68FF35B9-34D2-4A95-ACFE-045BAE58A89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id="{69688050-3EC4-4DCA-B11C-6F9649BB83B9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id="{FFCBDD67-1495-4F01-87EC-0871DC05B03F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251E4EC1-C27F-44C8-863B-4A57EF241884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id="{4D5DCEE7-A503-4AAA-AA61-63D37636388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id="{E8BD7CEA-DA6D-4B97-B1C5-CBDD5F566C6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id="{186E2B35-7A85-4419-B788-8F9FC199BEF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7A1CAAC4-422A-42E8-BDF6-B1380EF0744E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7F8D11CE-82E1-4CF0-8ECB-4AE4397F090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id="{865D0A39-037B-4AE1-96F5-3407E4FDD2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id="{DC9A0451-E73F-407D-92DA-CEC43B56A72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id="{74202F9B-656A-4EA6-8B06-0C7EC6B374D0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7CB7D3A1-C6F9-4C5A-AE22-33686CF2C7AD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id="{4F4C8176-34B0-44B1-B59B-31C165D27746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id="{CA05D67B-E931-4D63-8C83-FADCED3D6BB5}"/>
            </a:ext>
          </a:extLst>
        </xdr:cNvPr>
        <xdr:cNvSpPr txBox="1">
          <a:spLocks noChangeArrowheads="1"/>
        </xdr:cNvSpPr>
      </xdr:nvSpPr>
      <xdr:spPr bwMode="auto">
        <a:xfrm>
          <a:off x="510540" y="390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id="{44A5EDDF-05B4-4E8C-8363-D597E50AB86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id="{23162D10-E219-4B52-AD36-0A50A0ACCFE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id="{23734FEA-8FDD-41EE-B0C2-9D8249090CD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id="{31DB7DAC-623F-4AEE-BDDF-D692F6DA08A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id="{8C7D5C0E-8CD3-42E3-A22C-5C73244FE10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C47263FE-BC11-4DE0-94A9-632DE7A08D5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FF512A66-6407-4794-8F64-F4FADC2F4DD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469A22FE-FA29-49D1-89C4-EE267625472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id="{43BBBA6B-CC8D-454C-A5B2-AC889AE105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id="{0AE84140-3AF5-40F6-BD66-2FC8677A443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id="{02682D2D-1CAD-4241-AB88-99B4C342DC8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id="{F21268FD-084A-40BF-B6CA-34AED29F440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id="{35E88DC6-8EA7-4474-9959-B37F410201D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id="{75D660F6-B258-464B-80CA-11F27432EF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id="{67424843-827D-4EA9-AEEF-C235B484883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id="{BD7FD607-1CA0-46B4-AECD-D9741B56E20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id="{C50C6969-6EC6-4FE1-B850-D36D2E8133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id="{4D1EDDCB-9A29-4E0A-A7D8-3FF29BCA554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id="{09BAF283-B310-4698-B14A-F10EF0B78FE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id="{E295CA5B-D5A5-4F4C-9EED-10213222A1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id="{F1BD2FC3-5CC5-4F96-9C85-934A2F2B72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id="{5A4F1B95-5B9E-449F-BC92-1716408201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id="{460BAABB-529D-4115-BF7B-E8204AB24DC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id="{07A5CBE3-AF95-463A-B29B-4CAEFD67A8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B3F6E432-1593-469E-87CC-E355C117EBD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id="{62494508-9888-45B1-8ECA-F12CE1AC241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id="{8BD6DBF5-A6B1-4D94-9773-EA9FF1941EA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id="{78E45D50-9CC5-4C31-AD1C-774DBBFDD3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id="{2043E09D-0DD8-4D50-B0E0-D25F4057363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0E8024C9-9D33-48E3-B901-6C567AD42C9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id="{752062E0-C2DC-4BE9-B433-B5BB97473F4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id="{B7957ECD-511A-4A4A-8159-AF1EFBCB21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id="{1C54B45E-BB41-4341-873D-06B7E6D3FFF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id="{DF3E2080-64C4-4EC0-8452-531DA235C9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id="{74B4DB00-4D51-4877-98B0-269CCF275A1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id="{142DED4D-7E0C-4552-A437-FD59C15F35E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id="{594E3C60-F691-48BC-85F5-BBB453FBD4D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id="{AF782A02-4FC4-412C-9111-2FF0A6CB58C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id="{869455D7-F332-4B53-A440-E036291C3CC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id="{DDCBF38B-6324-44A6-B10D-68B57AD339A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BD0EA531-5361-47E8-857C-6CE946308B2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id="{052813C6-05E6-4379-AEFD-2871DA7EA2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id="{010592BB-EFF2-4F64-B37A-BCFCF5E5989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id="{ECF8C3B2-9E80-4479-B51D-3C4924E00E4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id="{3F5D76FE-3A2B-4195-A6FF-CD7D2FCC64B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id="{5C6E6D70-83C0-4D08-A460-3B2F4D8DBFC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id="{393AF228-97F5-4B9B-B801-E8DD999642C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id="{499ACE20-D83A-4846-91CD-6CF64FED12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id="{2A972840-E882-43B3-BCEB-5E7E771C75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id="{3401D113-1D7B-46D9-8EEE-5BFE3E70CC8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id="{E778FEA4-1052-4081-93AB-7DC3A2C0CAB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id="{130D628E-C306-4860-ACDF-A6435DDA258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id="{94437039-68E8-4C89-B091-6780C88CF3F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id="{002DDD40-DDE8-46B9-9A4F-3C184F2A38A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id="{444E4047-FBCC-43A2-A457-A1DE65C988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id="{35C6AA08-E51C-4951-AB5F-802F266F3F9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id="{079006BF-8186-4D3D-A2AA-E1DA794BBB0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id="{782169DA-3EC4-4EAD-9DFA-4DBE934BA71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id="{2BD57F46-8CB8-4AD3-A02C-0A5043D4B8D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id="{8661F0DE-20A1-439F-8559-77BDB4CCCC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id="{93C2F7EB-E63D-42D5-A7E2-E1B1434D59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id="{64A3F701-A948-4832-BD64-E5DCDE69E8F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id="{724653E6-0967-46E1-B869-72A998E8793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id="{5BDA5BF3-27D6-4E71-BC2B-0AA1A5719D9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id="{B67DB554-DB37-41ED-BFAF-1C2D7376C43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id="{72918415-BF11-49DC-B00D-15C77721ECE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id="{6C62F92B-59C6-43B6-AB99-F374DFBF507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id="{701F7BF7-8581-4E16-8F7E-98A464A034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id="{08603893-9AF1-453E-8498-9463BF7EAC0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id="{3A3176B1-A43C-4598-8254-8185F7B0B3C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id="{EFFEE06D-689F-4DE0-A787-8F5E013BA6D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id="{37059640-132E-45DA-84B1-7412C5324AF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487E5736-6380-411F-B38F-FDAE04B6FC6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657D810A-6855-47B9-83CD-42E769BD7F6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id="{6FE11EC0-D881-4BDA-8055-1EA5BAA571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8635132F-4389-41F3-ACA0-491B186D27D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id="{FDDAA09E-F675-4509-ABE3-7A4CF10B95A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id="{7A9633DC-D76F-44DF-BDA2-8B82757060C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id="{946D6589-C7E4-4510-AE59-3A9E2F5E1FF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id="{DBAADB02-9F40-42F3-8CF9-1B79C25AE8E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id="{3E524541-A077-4E94-A946-3E408DCC575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id="{6F7702CB-19A6-4CD6-8C37-BEEF0459473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id="{32157738-21A4-4397-87C9-AC029A3F36D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id="{F979624B-0F23-4C7C-9DF0-713FE4C534B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id="{00464557-E1FE-4E1E-9847-2E243614F4B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id="{775989AF-CDD9-40EC-9984-2F3819C5715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id="{8D8F2E1E-4D58-428A-A4B7-0B343CE6FE3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id="{5BB7DC6B-4AB5-44AE-B76D-062956F3BB7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id="{6FAD61A2-63F1-43F3-89AE-F9C225F2B2D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id="{3FFEAE67-51CF-4833-8D49-FE7387ABA0D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id="{395C171D-65EC-467C-A954-B0EB718DC29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id="{72753007-0BCD-423B-AD76-58DFD865DF8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id="{4529A399-7E1A-43EB-803C-62708DD520C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44C8A283-C947-4795-9197-110240022D6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id="{E391063C-901E-4BE7-90F3-3EF7DA6087B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id="{EF1F9985-EF2B-40DB-9F29-F1307A6467D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id="{2ED9D825-D86E-44DA-BF06-BBAA04BA553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AA597306-FA09-40BA-9B60-F1BAC71076B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id="{B2F1826C-4DA2-407D-BB27-B3AF1822F0E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D24CE857-DB8D-4E8E-98B9-BF9549B56FF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id="{F9C90A4F-412A-4BA4-9A2C-C3C2DB8BC2D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id="{CD85F07C-C725-4099-9239-17E892CDCC9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id="{281433AE-3DE7-4012-96D8-ACDB0427120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id="{2F218240-945C-4BEE-9D11-F7F3F3A9990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id="{008F5BF3-1B8F-4461-A6B3-52D5B73AF65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8C67BA19-413F-4E41-8095-B9A2F80CE94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id="{4F0E1046-BD43-49BD-907B-EB8BBE7AF52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id="{65965304-F4AF-471A-A17A-0D4E9C2D867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id="{1BDEBF0E-BF39-4A74-9370-8845A87CFD8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id="{3BEA10E3-AA97-40AF-85E2-86DA9C7FE59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id="{6E95C6F9-D867-4D08-9996-692DB35D4BC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7E8AC2EC-25F4-4504-BADA-7F989D92C08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id="{25AA9F9B-E3C6-4374-8C4B-2544AFDD250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id="{353C3B0E-1E1D-46DF-BABD-D782058A14D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id="{8C4FF2B1-F4F7-42C3-985A-ECC2BE8B21E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id="{583159EF-85C0-4024-8598-C6A4F6231BF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62DB28B0-02D4-46DE-9669-8F79889CB5F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63AC8637-BEBB-4B84-860B-640EFD3F7A9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id="{7E28C82D-F4DC-4321-9112-0D85C16070F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id="{5C8917AF-2B6F-46F6-B91D-D550D563A84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id="{6546FCE3-5754-4D26-9F86-473C5873981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id="{6CD4D730-C84C-420D-A6BD-10EF06093F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id="{D7849D53-7A56-43E1-A51F-DC0CEA60E7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F4FDE732-0E49-4611-83B2-D48491F5142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id="{2C72583C-4DCA-4AA9-AC2C-D8AF91440F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id="{D8F6E28D-1AB9-41F4-97AE-4E4BF0C03CC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id="{D57D5FFD-264D-481F-9575-0B612255A9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id="{332BCEAB-89DA-4D9C-890D-B3A620E6FC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id="{3437AF89-C23D-4736-A40C-3038CDA737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C8EB38F0-BD80-4721-8335-BA61A7C5137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id="{8B0EBBBF-5452-4C87-B190-6FB81E4C29E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id="{427DFB9D-F126-49B0-8BAB-4EC2579FC8A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id="{4D062F2D-2B9F-4B3E-9ED4-0E628499F8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id="{8BE86167-0192-4B0D-8E7B-6DD1591D33C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id="{1F868AF2-89F7-4727-A9E5-82598422D4A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C9CF0EFF-35D5-4AA3-97EE-C644E56DE2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id="{FF771670-AAFC-4872-A43A-FE9D8FC9D58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id="{A6E53A12-90C2-44AD-B2B4-74FFBC54B44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A92A52A1-119D-4E06-AAF8-C28DB8B3DDF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id="{0EFD4CB8-3DAC-43D8-922D-8DAD162FD14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id="{C7ED529C-ADA8-4CD4-99B5-9E898568C50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7F367771-605E-44FE-82F2-29B6760F7F2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id="{A922ED7D-595A-4C85-A1E5-85EAE917742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id="{5285B7D4-7E0B-46D2-849A-B6C6E034808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id="{F73F82EE-19AB-48D8-8FE3-54826FF058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id="{406B3FBD-B354-4891-B16E-CF5E5FD0960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id="{8A6FBE62-51C4-41B7-A592-05B74AAF00E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BB4F188E-D0A9-4B5A-A115-2490DA5A8F4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id="{C89FE6E3-8026-481F-82D8-2B7913D1014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id="{A9F432B9-FA26-41D0-82F2-27F3E7FF016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id="{261C1CB9-9CA3-4A87-9FF1-13306D93453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id="{75CE0C84-602D-4478-A36F-49D4ABE264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id="{2906A71B-5C65-43DD-AD75-73A72C8DD85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4437C0DB-3C58-43DC-A526-DA98DBC01EC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id="{4CC284CB-D06A-4E0B-AA60-093E6B4342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id="{DAFBBE7A-D352-4AE6-9483-E6238647A32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id="{40E13EDD-812D-4E0A-B95B-4468C542DAE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id="{9BB7346D-6A78-4380-8AA4-2D686911040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id="{B520C7C9-8CAF-424D-88FB-EC06B8D7E7F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87AE1AFE-43E0-403D-9497-1933ED837BD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FFE1B6A3-497B-41F4-B255-BF6A7776768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ABA41352-34A6-41FD-9FF9-B78C529FCE5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id="{E75468F4-6933-4F08-9CD0-199E4B30B32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id="{B6D68F86-47D8-444F-BF6D-6F3452D18C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id="{F10753B7-DD82-4716-B6F7-EE278EBE538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id="{1E7AAF60-DAE3-4DDB-A50B-7DBD25FAFDF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88" name="Text Box 1">
          <a:extLst>
            <a:ext uri="{FF2B5EF4-FFF2-40B4-BE49-F238E27FC236}">
              <a16:creationId xmlns:a16="http://schemas.microsoft.com/office/drawing/2014/main" id="{8F607C34-4E3F-4A78-99B9-46EF46064C1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C31B2954-6187-4EE3-9826-FEB2E014914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D246178E-D8B4-41A0-97ED-6208D0504C6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91" name="Text Box 1">
          <a:extLst>
            <a:ext uri="{FF2B5EF4-FFF2-40B4-BE49-F238E27FC236}">
              <a16:creationId xmlns:a16="http://schemas.microsoft.com/office/drawing/2014/main" id="{B4FB1061-A2E4-4389-A9D6-821B8C75D96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092" name="Text Box 1">
          <a:extLst>
            <a:ext uri="{FF2B5EF4-FFF2-40B4-BE49-F238E27FC236}">
              <a16:creationId xmlns:a16="http://schemas.microsoft.com/office/drawing/2014/main" id="{1DFA13AB-1126-4CC5-9018-29568692E64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093" name="Text Box 1">
          <a:extLst>
            <a:ext uri="{FF2B5EF4-FFF2-40B4-BE49-F238E27FC236}">
              <a16:creationId xmlns:a16="http://schemas.microsoft.com/office/drawing/2014/main" id="{5F964E3D-24C3-4F6F-8595-C96B1BC5706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94" name="Text Box 1">
          <a:extLst>
            <a:ext uri="{FF2B5EF4-FFF2-40B4-BE49-F238E27FC236}">
              <a16:creationId xmlns:a16="http://schemas.microsoft.com/office/drawing/2014/main" id="{B664BEEC-3049-4674-8FD5-30A96A8D49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CEC2EB68-0B25-462F-9C72-04C814CCF50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96" name="Text Box 1">
          <a:extLst>
            <a:ext uri="{FF2B5EF4-FFF2-40B4-BE49-F238E27FC236}">
              <a16:creationId xmlns:a16="http://schemas.microsoft.com/office/drawing/2014/main" id="{923C8A58-F285-4C6A-BA24-D595612997D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097" name="Text Box 1">
          <a:extLst>
            <a:ext uri="{FF2B5EF4-FFF2-40B4-BE49-F238E27FC236}">
              <a16:creationId xmlns:a16="http://schemas.microsoft.com/office/drawing/2014/main" id="{03880877-19B0-4055-84DF-676CF9079D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98" name="Text Box 1">
          <a:extLst>
            <a:ext uri="{FF2B5EF4-FFF2-40B4-BE49-F238E27FC236}">
              <a16:creationId xmlns:a16="http://schemas.microsoft.com/office/drawing/2014/main" id="{7DAF6A2E-83DE-4665-B35C-5A177C92064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99" name="Text Box 1">
          <a:extLst>
            <a:ext uri="{FF2B5EF4-FFF2-40B4-BE49-F238E27FC236}">
              <a16:creationId xmlns:a16="http://schemas.microsoft.com/office/drawing/2014/main" id="{B9EB559D-BF61-4236-AA01-37E5F176360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0" name="Text Box 1">
          <a:extLst>
            <a:ext uri="{FF2B5EF4-FFF2-40B4-BE49-F238E27FC236}">
              <a16:creationId xmlns:a16="http://schemas.microsoft.com/office/drawing/2014/main" id="{5D2FE5BC-53F7-4EAB-AD35-89E1067DF0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3631B929-60D2-40CC-A8BA-6E05847FDDC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2" name="Text Box 1">
          <a:extLst>
            <a:ext uri="{FF2B5EF4-FFF2-40B4-BE49-F238E27FC236}">
              <a16:creationId xmlns:a16="http://schemas.microsoft.com/office/drawing/2014/main" id="{E89D5E90-6A3D-41C7-8CC5-4A710C4344E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3" name="Text Box 1">
          <a:extLst>
            <a:ext uri="{FF2B5EF4-FFF2-40B4-BE49-F238E27FC236}">
              <a16:creationId xmlns:a16="http://schemas.microsoft.com/office/drawing/2014/main" id="{81AA62A3-9AA7-46EC-9D47-94CBCF1781E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4" name="Text Box 1">
          <a:extLst>
            <a:ext uri="{FF2B5EF4-FFF2-40B4-BE49-F238E27FC236}">
              <a16:creationId xmlns:a16="http://schemas.microsoft.com/office/drawing/2014/main" id="{E7957564-BEAE-46A0-9F91-884EDE06121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5" name="Text Box 1">
          <a:extLst>
            <a:ext uri="{FF2B5EF4-FFF2-40B4-BE49-F238E27FC236}">
              <a16:creationId xmlns:a16="http://schemas.microsoft.com/office/drawing/2014/main" id="{8F1C3671-62E7-4C7B-A696-9B38FF68153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6" name="Text Box 1">
          <a:extLst>
            <a:ext uri="{FF2B5EF4-FFF2-40B4-BE49-F238E27FC236}">
              <a16:creationId xmlns:a16="http://schemas.microsoft.com/office/drawing/2014/main" id="{8B66DC17-ADD9-4A09-9563-38039CD47E3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1256D74F-CB92-4ABE-9464-DAC4FA0DC5B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8" name="Text Box 1">
          <a:extLst>
            <a:ext uri="{FF2B5EF4-FFF2-40B4-BE49-F238E27FC236}">
              <a16:creationId xmlns:a16="http://schemas.microsoft.com/office/drawing/2014/main" id="{3CAE5FA5-5889-49E5-B8C5-546C8D88CBC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9" name="Text Box 1">
          <a:extLst>
            <a:ext uri="{FF2B5EF4-FFF2-40B4-BE49-F238E27FC236}">
              <a16:creationId xmlns:a16="http://schemas.microsoft.com/office/drawing/2014/main" id="{A62E45FF-0640-421E-8568-4DB153284A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0" name="Text Box 1">
          <a:extLst>
            <a:ext uri="{FF2B5EF4-FFF2-40B4-BE49-F238E27FC236}">
              <a16:creationId xmlns:a16="http://schemas.microsoft.com/office/drawing/2014/main" id="{4426D0F5-DEDB-41EC-8E45-1DDC037371C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1" name="Text Box 1">
          <a:extLst>
            <a:ext uri="{FF2B5EF4-FFF2-40B4-BE49-F238E27FC236}">
              <a16:creationId xmlns:a16="http://schemas.microsoft.com/office/drawing/2014/main" id="{02C8E78E-6304-4FB0-AD93-CB944B97BF8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2" name="Text Box 1">
          <a:extLst>
            <a:ext uri="{FF2B5EF4-FFF2-40B4-BE49-F238E27FC236}">
              <a16:creationId xmlns:a16="http://schemas.microsoft.com/office/drawing/2014/main" id="{062F2D9E-A45A-49C9-BA93-79BB3963C75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65002DB8-9D75-47ED-AB9B-ABC8CAF90EA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1FA717A9-30A6-4E0A-B00A-B18FBB11AB5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15" name="Text Box 1">
          <a:extLst>
            <a:ext uri="{FF2B5EF4-FFF2-40B4-BE49-F238E27FC236}">
              <a16:creationId xmlns:a16="http://schemas.microsoft.com/office/drawing/2014/main" id="{C05A913B-4699-421D-993D-4D9456E7224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16" name="Text Box 1">
          <a:extLst>
            <a:ext uri="{FF2B5EF4-FFF2-40B4-BE49-F238E27FC236}">
              <a16:creationId xmlns:a16="http://schemas.microsoft.com/office/drawing/2014/main" id="{41CC3121-EE45-4B97-9E9B-3766BC9DB45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FCA1150E-2006-45E5-9380-36494D700DC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18" name="Text Box 1">
          <a:extLst>
            <a:ext uri="{FF2B5EF4-FFF2-40B4-BE49-F238E27FC236}">
              <a16:creationId xmlns:a16="http://schemas.microsoft.com/office/drawing/2014/main" id="{C93352A7-742F-4967-9461-1D4A7866CD6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B8820086-2C3F-46BF-9406-1B88059CD7F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CC1DB0D1-DFE7-4785-9E49-2D5F2150DE8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8449CDF5-1EDB-4420-AB09-05235D1B7E6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C6C68FF8-07B8-4777-A2D3-C2E51F5EA60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D24A0C74-0B34-40EE-A173-51305AADC72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24" name="Text Box 1">
          <a:extLst>
            <a:ext uri="{FF2B5EF4-FFF2-40B4-BE49-F238E27FC236}">
              <a16:creationId xmlns:a16="http://schemas.microsoft.com/office/drawing/2014/main" id="{1908E762-4173-4E78-A019-CCEE7D6F71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25" name="Text Box 1">
          <a:extLst>
            <a:ext uri="{FF2B5EF4-FFF2-40B4-BE49-F238E27FC236}">
              <a16:creationId xmlns:a16="http://schemas.microsoft.com/office/drawing/2014/main" id="{94AE8C50-2BA1-4602-9108-FA87DE883D3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26" name="Text Box 1">
          <a:extLst>
            <a:ext uri="{FF2B5EF4-FFF2-40B4-BE49-F238E27FC236}">
              <a16:creationId xmlns:a16="http://schemas.microsoft.com/office/drawing/2014/main" id="{4E3C15D5-BCF7-40BD-9DB0-0377951C679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27" name="Text Box 1">
          <a:extLst>
            <a:ext uri="{FF2B5EF4-FFF2-40B4-BE49-F238E27FC236}">
              <a16:creationId xmlns:a16="http://schemas.microsoft.com/office/drawing/2014/main" id="{5FFEC3C4-9E9E-4055-9C73-D51C61B3986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28" name="Text Box 1">
          <a:extLst>
            <a:ext uri="{FF2B5EF4-FFF2-40B4-BE49-F238E27FC236}">
              <a16:creationId xmlns:a16="http://schemas.microsoft.com/office/drawing/2014/main" id="{E26148D6-C112-4A82-B57D-3E16AFBFEAB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29" name="Text Box 1">
          <a:extLst>
            <a:ext uri="{FF2B5EF4-FFF2-40B4-BE49-F238E27FC236}">
              <a16:creationId xmlns:a16="http://schemas.microsoft.com/office/drawing/2014/main" id="{D7508E4C-4C49-486B-B8A8-44CF4627002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30" name="Text Box 1">
          <a:extLst>
            <a:ext uri="{FF2B5EF4-FFF2-40B4-BE49-F238E27FC236}">
              <a16:creationId xmlns:a16="http://schemas.microsoft.com/office/drawing/2014/main" id="{F5BE4ADA-1006-4DAD-ADE0-8628B88AD1B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DAF38EFB-26A5-472D-B6FF-3E777E3708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32" name="Text Box 1">
          <a:extLst>
            <a:ext uri="{FF2B5EF4-FFF2-40B4-BE49-F238E27FC236}">
              <a16:creationId xmlns:a16="http://schemas.microsoft.com/office/drawing/2014/main" id="{278A00AA-B8AC-42FE-8B0E-4562994863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33" name="Text Box 1">
          <a:extLst>
            <a:ext uri="{FF2B5EF4-FFF2-40B4-BE49-F238E27FC236}">
              <a16:creationId xmlns:a16="http://schemas.microsoft.com/office/drawing/2014/main" id="{7508EED9-4F0F-4ECA-B859-7C91FA6223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34" name="Text Box 1">
          <a:extLst>
            <a:ext uri="{FF2B5EF4-FFF2-40B4-BE49-F238E27FC236}">
              <a16:creationId xmlns:a16="http://schemas.microsoft.com/office/drawing/2014/main" id="{A51A64E4-FF24-40F0-9808-6C90B5B2167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35" name="Text Box 1">
          <a:extLst>
            <a:ext uri="{FF2B5EF4-FFF2-40B4-BE49-F238E27FC236}">
              <a16:creationId xmlns:a16="http://schemas.microsoft.com/office/drawing/2014/main" id="{2E17C144-20E2-4B88-A89D-9E54A7A55CA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36" name="Text Box 1">
          <a:extLst>
            <a:ext uri="{FF2B5EF4-FFF2-40B4-BE49-F238E27FC236}">
              <a16:creationId xmlns:a16="http://schemas.microsoft.com/office/drawing/2014/main" id="{0F977EB8-6964-42BF-9978-1206118CB01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37" name="Text Box 1">
          <a:extLst>
            <a:ext uri="{FF2B5EF4-FFF2-40B4-BE49-F238E27FC236}">
              <a16:creationId xmlns:a16="http://schemas.microsoft.com/office/drawing/2014/main" id="{0EBD2A5B-3B0C-41FE-8296-F6CB32B9ED4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4EA70F65-1F70-4AF0-A75A-753D653C793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39" name="Text Box 1">
          <a:extLst>
            <a:ext uri="{FF2B5EF4-FFF2-40B4-BE49-F238E27FC236}">
              <a16:creationId xmlns:a16="http://schemas.microsoft.com/office/drawing/2014/main" id="{15FBE276-8238-4866-BEDE-DDE20B28772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40" name="Text Box 1">
          <a:extLst>
            <a:ext uri="{FF2B5EF4-FFF2-40B4-BE49-F238E27FC236}">
              <a16:creationId xmlns:a16="http://schemas.microsoft.com/office/drawing/2014/main" id="{D49B2C89-8637-47FE-A4E8-2525FB884BC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41" name="Text Box 1">
          <a:extLst>
            <a:ext uri="{FF2B5EF4-FFF2-40B4-BE49-F238E27FC236}">
              <a16:creationId xmlns:a16="http://schemas.microsoft.com/office/drawing/2014/main" id="{EB907D45-D845-4FDA-A48E-77B90CA42DB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42" name="Text Box 1">
          <a:extLst>
            <a:ext uri="{FF2B5EF4-FFF2-40B4-BE49-F238E27FC236}">
              <a16:creationId xmlns:a16="http://schemas.microsoft.com/office/drawing/2014/main" id="{82BE85C8-E8A0-44D7-8781-6C292D7AC95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458882BE-21B4-4FE1-AE0E-1018BD9ED0B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44" name="Text Box 1">
          <a:extLst>
            <a:ext uri="{FF2B5EF4-FFF2-40B4-BE49-F238E27FC236}">
              <a16:creationId xmlns:a16="http://schemas.microsoft.com/office/drawing/2014/main" id="{53AABD6C-B68D-439C-9EEA-3A3A05559A7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D15F8124-C1A0-4C19-BE30-C0DD541F5B4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46" name="Text Box 1">
          <a:extLst>
            <a:ext uri="{FF2B5EF4-FFF2-40B4-BE49-F238E27FC236}">
              <a16:creationId xmlns:a16="http://schemas.microsoft.com/office/drawing/2014/main" id="{7A2D3ABF-81B1-4D49-9750-4A1F67864A1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47" name="Text Box 1">
          <a:extLst>
            <a:ext uri="{FF2B5EF4-FFF2-40B4-BE49-F238E27FC236}">
              <a16:creationId xmlns:a16="http://schemas.microsoft.com/office/drawing/2014/main" id="{2C5E3DB9-D292-40DF-90E6-A1415F14EC6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148" name="Text Box 1">
          <a:extLst>
            <a:ext uri="{FF2B5EF4-FFF2-40B4-BE49-F238E27FC236}">
              <a16:creationId xmlns:a16="http://schemas.microsoft.com/office/drawing/2014/main" id="{C91349D5-0AA0-41C4-B265-891082F74A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49" name="Text Box 1">
          <a:extLst>
            <a:ext uri="{FF2B5EF4-FFF2-40B4-BE49-F238E27FC236}">
              <a16:creationId xmlns:a16="http://schemas.microsoft.com/office/drawing/2014/main" id="{895E1A86-1967-4464-95CF-24EC8ADCD64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50" name="Text Box 1">
          <a:extLst>
            <a:ext uri="{FF2B5EF4-FFF2-40B4-BE49-F238E27FC236}">
              <a16:creationId xmlns:a16="http://schemas.microsoft.com/office/drawing/2014/main" id="{76832FF5-7AD7-420F-9278-D9DEE85C0D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51" name="Text Box 1">
          <a:extLst>
            <a:ext uri="{FF2B5EF4-FFF2-40B4-BE49-F238E27FC236}">
              <a16:creationId xmlns:a16="http://schemas.microsoft.com/office/drawing/2014/main" id="{868BDF29-8CFA-483F-8BE6-257BD0116C1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52" name="Text Box 1">
          <a:extLst>
            <a:ext uri="{FF2B5EF4-FFF2-40B4-BE49-F238E27FC236}">
              <a16:creationId xmlns:a16="http://schemas.microsoft.com/office/drawing/2014/main" id="{B10F5DE5-5DC3-4F2E-9556-877916B0E13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53" name="Text Box 1">
          <a:extLst>
            <a:ext uri="{FF2B5EF4-FFF2-40B4-BE49-F238E27FC236}">
              <a16:creationId xmlns:a16="http://schemas.microsoft.com/office/drawing/2014/main" id="{6CBE70A6-301A-4226-BF3C-9180FEA9ED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54" name="Text Box 1">
          <a:extLst>
            <a:ext uri="{FF2B5EF4-FFF2-40B4-BE49-F238E27FC236}">
              <a16:creationId xmlns:a16="http://schemas.microsoft.com/office/drawing/2014/main" id="{BF2EC300-5E7C-4020-BE80-E761FF71CC7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55" name="Text Box 1">
          <a:extLst>
            <a:ext uri="{FF2B5EF4-FFF2-40B4-BE49-F238E27FC236}">
              <a16:creationId xmlns:a16="http://schemas.microsoft.com/office/drawing/2014/main" id="{3585615D-F44C-452B-8AFB-EDF61DAA952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56" name="Text Box 1">
          <a:extLst>
            <a:ext uri="{FF2B5EF4-FFF2-40B4-BE49-F238E27FC236}">
              <a16:creationId xmlns:a16="http://schemas.microsoft.com/office/drawing/2014/main" id="{B273E6D2-5D58-471D-8124-2B0438A47AE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49ECE4D5-04FC-4020-8C4F-632D326A872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58" name="Text Box 1">
          <a:extLst>
            <a:ext uri="{FF2B5EF4-FFF2-40B4-BE49-F238E27FC236}">
              <a16:creationId xmlns:a16="http://schemas.microsoft.com/office/drawing/2014/main" id="{D77CAC38-5CD5-4E77-BBF1-D8359296EE0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59" name="Text Box 1">
          <a:extLst>
            <a:ext uri="{FF2B5EF4-FFF2-40B4-BE49-F238E27FC236}">
              <a16:creationId xmlns:a16="http://schemas.microsoft.com/office/drawing/2014/main" id="{3AC6ECF4-8281-47C2-8E92-790CE5432FD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60" name="Text Box 1">
          <a:extLst>
            <a:ext uri="{FF2B5EF4-FFF2-40B4-BE49-F238E27FC236}">
              <a16:creationId xmlns:a16="http://schemas.microsoft.com/office/drawing/2014/main" id="{93351437-A040-4922-B15A-E7E8FE4E0B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FA32F371-E477-4A1A-A4A2-55ABECE601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10FB5895-6CF4-4DB4-B1FD-9B82073E840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63" name="Text Box 1">
          <a:extLst>
            <a:ext uri="{FF2B5EF4-FFF2-40B4-BE49-F238E27FC236}">
              <a16:creationId xmlns:a16="http://schemas.microsoft.com/office/drawing/2014/main" id="{2F953CC6-8178-44B8-905B-215CB215B44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64" name="Text Box 1">
          <a:extLst>
            <a:ext uri="{FF2B5EF4-FFF2-40B4-BE49-F238E27FC236}">
              <a16:creationId xmlns:a16="http://schemas.microsoft.com/office/drawing/2014/main" id="{106D8D47-64F0-40C6-A2AE-C3732A2D77D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65" name="Text Box 1">
          <a:extLst>
            <a:ext uri="{FF2B5EF4-FFF2-40B4-BE49-F238E27FC236}">
              <a16:creationId xmlns:a16="http://schemas.microsoft.com/office/drawing/2014/main" id="{0CEDC7DD-79F7-4FE0-A8C3-6B1E06F764C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66" name="Text Box 1">
          <a:extLst>
            <a:ext uri="{FF2B5EF4-FFF2-40B4-BE49-F238E27FC236}">
              <a16:creationId xmlns:a16="http://schemas.microsoft.com/office/drawing/2014/main" id="{7E122E43-CA46-4BDA-A913-47DFE6616EE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67" name="Text Box 1">
          <a:extLst>
            <a:ext uri="{FF2B5EF4-FFF2-40B4-BE49-F238E27FC236}">
              <a16:creationId xmlns:a16="http://schemas.microsoft.com/office/drawing/2014/main" id="{2AC7525C-CD00-45A0-9023-A5F2A704A1C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68" name="Text Box 1">
          <a:extLst>
            <a:ext uri="{FF2B5EF4-FFF2-40B4-BE49-F238E27FC236}">
              <a16:creationId xmlns:a16="http://schemas.microsoft.com/office/drawing/2014/main" id="{630BDF65-0B6A-400A-A09A-33DDBC8A809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8F3712DB-826C-4645-8DA0-1FBB062E5D5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70" name="Text Box 1">
          <a:extLst>
            <a:ext uri="{FF2B5EF4-FFF2-40B4-BE49-F238E27FC236}">
              <a16:creationId xmlns:a16="http://schemas.microsoft.com/office/drawing/2014/main" id="{D36DE886-D892-4158-9DCC-C687CA0EAD9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71" name="Text Box 1">
          <a:extLst>
            <a:ext uri="{FF2B5EF4-FFF2-40B4-BE49-F238E27FC236}">
              <a16:creationId xmlns:a16="http://schemas.microsoft.com/office/drawing/2014/main" id="{8B9BD7D6-E0DE-4355-AB93-2C57A9CC82F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72" name="Text Box 1">
          <a:extLst>
            <a:ext uri="{FF2B5EF4-FFF2-40B4-BE49-F238E27FC236}">
              <a16:creationId xmlns:a16="http://schemas.microsoft.com/office/drawing/2014/main" id="{9DE4FDFD-0ED0-4404-B4B4-790BBCF98F6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73" name="Text Box 1">
          <a:extLst>
            <a:ext uri="{FF2B5EF4-FFF2-40B4-BE49-F238E27FC236}">
              <a16:creationId xmlns:a16="http://schemas.microsoft.com/office/drawing/2014/main" id="{F760AB64-F848-408F-9295-371F5135904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4" name="Text Box 1">
          <a:extLst>
            <a:ext uri="{FF2B5EF4-FFF2-40B4-BE49-F238E27FC236}">
              <a16:creationId xmlns:a16="http://schemas.microsoft.com/office/drawing/2014/main" id="{C24446C5-DD6E-441A-992A-075065C9BAD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5" name="Text Box 1">
          <a:extLst>
            <a:ext uri="{FF2B5EF4-FFF2-40B4-BE49-F238E27FC236}">
              <a16:creationId xmlns:a16="http://schemas.microsoft.com/office/drawing/2014/main" id="{C2F4B351-6CFF-41E9-BEE1-86AB50F543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6" name="Text Box 1">
          <a:extLst>
            <a:ext uri="{FF2B5EF4-FFF2-40B4-BE49-F238E27FC236}">
              <a16:creationId xmlns:a16="http://schemas.microsoft.com/office/drawing/2014/main" id="{6B603C2A-D039-4F85-B5C2-4F8F63FDE2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7" name="Text Box 1">
          <a:extLst>
            <a:ext uri="{FF2B5EF4-FFF2-40B4-BE49-F238E27FC236}">
              <a16:creationId xmlns:a16="http://schemas.microsoft.com/office/drawing/2014/main" id="{E40A9714-81D0-4134-BF26-436F08C06E4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78" name="Text Box 1">
          <a:extLst>
            <a:ext uri="{FF2B5EF4-FFF2-40B4-BE49-F238E27FC236}">
              <a16:creationId xmlns:a16="http://schemas.microsoft.com/office/drawing/2014/main" id="{4406887B-9378-4FDB-9433-E825E01E0AE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F5BEBE67-FC47-4D1B-9E29-5D4AFF3DDB0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80" name="Text Box 1">
          <a:extLst>
            <a:ext uri="{FF2B5EF4-FFF2-40B4-BE49-F238E27FC236}">
              <a16:creationId xmlns:a16="http://schemas.microsoft.com/office/drawing/2014/main" id="{2AD4E641-2695-45A0-A81F-4AD31D1F3B1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81" name="Text Box 1">
          <a:extLst>
            <a:ext uri="{FF2B5EF4-FFF2-40B4-BE49-F238E27FC236}">
              <a16:creationId xmlns:a16="http://schemas.microsoft.com/office/drawing/2014/main" id="{2FC6C2E9-5DE5-4256-BC7D-43823B17B9B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2" name="Text Box 1">
          <a:extLst>
            <a:ext uri="{FF2B5EF4-FFF2-40B4-BE49-F238E27FC236}">
              <a16:creationId xmlns:a16="http://schemas.microsoft.com/office/drawing/2014/main" id="{4E2BFEDA-D982-486C-B0D4-BD7C53FBB74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8F189522-3841-4678-B016-E2420706E4A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4" name="Text Box 1">
          <a:extLst>
            <a:ext uri="{FF2B5EF4-FFF2-40B4-BE49-F238E27FC236}">
              <a16:creationId xmlns:a16="http://schemas.microsoft.com/office/drawing/2014/main" id="{B7009B64-6413-4FF4-B564-642D540AA41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5" name="Text Box 1">
          <a:extLst>
            <a:ext uri="{FF2B5EF4-FFF2-40B4-BE49-F238E27FC236}">
              <a16:creationId xmlns:a16="http://schemas.microsoft.com/office/drawing/2014/main" id="{85978721-3F50-49B3-9B96-11730434037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86" name="Text Box 1">
          <a:extLst>
            <a:ext uri="{FF2B5EF4-FFF2-40B4-BE49-F238E27FC236}">
              <a16:creationId xmlns:a16="http://schemas.microsoft.com/office/drawing/2014/main" id="{6F0BF8E0-0E8A-4190-8B8E-6B9D1257068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87" name="Text Box 1">
          <a:extLst>
            <a:ext uri="{FF2B5EF4-FFF2-40B4-BE49-F238E27FC236}">
              <a16:creationId xmlns:a16="http://schemas.microsoft.com/office/drawing/2014/main" id="{1A023047-6957-4CC1-BFC3-AE70FFD2434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88" name="Text Box 1">
          <a:extLst>
            <a:ext uri="{FF2B5EF4-FFF2-40B4-BE49-F238E27FC236}">
              <a16:creationId xmlns:a16="http://schemas.microsoft.com/office/drawing/2014/main" id="{782B69CC-040C-41C6-8118-1E5E01CFD8D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89" name="Text Box 1">
          <a:extLst>
            <a:ext uri="{FF2B5EF4-FFF2-40B4-BE49-F238E27FC236}">
              <a16:creationId xmlns:a16="http://schemas.microsoft.com/office/drawing/2014/main" id="{81DA96B2-E901-4E6B-B03A-F347CFDE528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0" name="Text Box 1">
          <a:extLst>
            <a:ext uri="{FF2B5EF4-FFF2-40B4-BE49-F238E27FC236}">
              <a16:creationId xmlns:a16="http://schemas.microsoft.com/office/drawing/2014/main" id="{79727751-E1A3-4F9D-84A7-8663C35F3E9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1" name="Text Box 1">
          <a:extLst>
            <a:ext uri="{FF2B5EF4-FFF2-40B4-BE49-F238E27FC236}">
              <a16:creationId xmlns:a16="http://schemas.microsoft.com/office/drawing/2014/main" id="{5DF9A8A4-A6E2-4C66-9AC8-69308501E90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2" name="Text Box 1">
          <a:extLst>
            <a:ext uri="{FF2B5EF4-FFF2-40B4-BE49-F238E27FC236}">
              <a16:creationId xmlns:a16="http://schemas.microsoft.com/office/drawing/2014/main" id="{3052FBE1-6455-43F1-8603-1FE938CE5BA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3" name="Text Box 1">
          <a:extLst>
            <a:ext uri="{FF2B5EF4-FFF2-40B4-BE49-F238E27FC236}">
              <a16:creationId xmlns:a16="http://schemas.microsoft.com/office/drawing/2014/main" id="{3C4C33A9-3B5B-4214-B137-80B92695BB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94" name="Text Box 1">
          <a:extLst>
            <a:ext uri="{FF2B5EF4-FFF2-40B4-BE49-F238E27FC236}">
              <a16:creationId xmlns:a16="http://schemas.microsoft.com/office/drawing/2014/main" id="{8CF7CC22-CA86-4F1A-B617-3B8AE809D45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95" name="Text Box 1">
          <a:extLst>
            <a:ext uri="{FF2B5EF4-FFF2-40B4-BE49-F238E27FC236}">
              <a16:creationId xmlns:a16="http://schemas.microsoft.com/office/drawing/2014/main" id="{128862AE-38EA-449C-8494-E1E96DA22AE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96" name="Text Box 1">
          <a:extLst>
            <a:ext uri="{FF2B5EF4-FFF2-40B4-BE49-F238E27FC236}">
              <a16:creationId xmlns:a16="http://schemas.microsoft.com/office/drawing/2014/main" id="{923EDBDC-2B9D-450C-BB77-A0EA154AECB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97" name="Text Box 1">
          <a:extLst>
            <a:ext uri="{FF2B5EF4-FFF2-40B4-BE49-F238E27FC236}">
              <a16:creationId xmlns:a16="http://schemas.microsoft.com/office/drawing/2014/main" id="{7FA3D629-EB9F-4171-B695-E7D19F711C2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198" name="Text Box 1">
          <a:extLst>
            <a:ext uri="{FF2B5EF4-FFF2-40B4-BE49-F238E27FC236}">
              <a16:creationId xmlns:a16="http://schemas.microsoft.com/office/drawing/2014/main" id="{2C61D28F-4FEA-4E19-9CEC-9176A571DD4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199" name="Text Box 1">
          <a:extLst>
            <a:ext uri="{FF2B5EF4-FFF2-40B4-BE49-F238E27FC236}">
              <a16:creationId xmlns:a16="http://schemas.microsoft.com/office/drawing/2014/main" id="{3F21A04E-6C86-4AD5-83B4-16A47A8D251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00" name="Text Box 1">
          <a:extLst>
            <a:ext uri="{FF2B5EF4-FFF2-40B4-BE49-F238E27FC236}">
              <a16:creationId xmlns:a16="http://schemas.microsoft.com/office/drawing/2014/main" id="{34872122-E1D6-44E0-BAD6-4D108D61FBD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6D8A6A47-C375-41C5-A1A7-A802ECFD2D3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02" name="Text Box 1">
          <a:extLst>
            <a:ext uri="{FF2B5EF4-FFF2-40B4-BE49-F238E27FC236}">
              <a16:creationId xmlns:a16="http://schemas.microsoft.com/office/drawing/2014/main" id="{7571F14B-21CE-4723-8466-ED6CC6C6629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03" name="Text Box 1">
          <a:extLst>
            <a:ext uri="{FF2B5EF4-FFF2-40B4-BE49-F238E27FC236}">
              <a16:creationId xmlns:a16="http://schemas.microsoft.com/office/drawing/2014/main" id="{615D3897-DE76-476C-A94F-55BB03CAB7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04" name="Text Box 1">
          <a:extLst>
            <a:ext uri="{FF2B5EF4-FFF2-40B4-BE49-F238E27FC236}">
              <a16:creationId xmlns:a16="http://schemas.microsoft.com/office/drawing/2014/main" id="{B2A6D055-B78F-4ABF-A7AA-E1EA93A6351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05" name="Text Box 1">
          <a:extLst>
            <a:ext uri="{FF2B5EF4-FFF2-40B4-BE49-F238E27FC236}">
              <a16:creationId xmlns:a16="http://schemas.microsoft.com/office/drawing/2014/main" id="{545D6956-6C20-4D2E-8B0F-69BBB2C4C39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6" name="Text Box 1">
          <a:extLst>
            <a:ext uri="{FF2B5EF4-FFF2-40B4-BE49-F238E27FC236}">
              <a16:creationId xmlns:a16="http://schemas.microsoft.com/office/drawing/2014/main" id="{D8BF4E0E-CC60-4D43-AF43-F70CD00F749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9D96B90F-C88F-4C9D-AE88-4D967A207CE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8" name="Text Box 1">
          <a:extLst>
            <a:ext uri="{FF2B5EF4-FFF2-40B4-BE49-F238E27FC236}">
              <a16:creationId xmlns:a16="http://schemas.microsoft.com/office/drawing/2014/main" id="{99D116D7-3CBF-48E6-A76D-38D9E1949B0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9" name="Text Box 1">
          <a:extLst>
            <a:ext uri="{FF2B5EF4-FFF2-40B4-BE49-F238E27FC236}">
              <a16:creationId xmlns:a16="http://schemas.microsoft.com/office/drawing/2014/main" id="{41328BC6-3C31-4806-BC3E-659567060AE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10" name="Text Box 1">
          <a:extLst>
            <a:ext uri="{FF2B5EF4-FFF2-40B4-BE49-F238E27FC236}">
              <a16:creationId xmlns:a16="http://schemas.microsoft.com/office/drawing/2014/main" id="{282DB09E-D4A7-4935-8406-334527D434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11" name="Text Box 1">
          <a:extLst>
            <a:ext uri="{FF2B5EF4-FFF2-40B4-BE49-F238E27FC236}">
              <a16:creationId xmlns:a16="http://schemas.microsoft.com/office/drawing/2014/main" id="{4C59DD3F-E2F9-4B11-A695-785907E301E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12" name="Text Box 1">
          <a:extLst>
            <a:ext uri="{FF2B5EF4-FFF2-40B4-BE49-F238E27FC236}">
              <a16:creationId xmlns:a16="http://schemas.microsoft.com/office/drawing/2014/main" id="{7A7A75A7-67B8-4FFF-BD49-A276751190F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FBEDCAF7-82C2-4027-AEAC-EA381CCDBCE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4" name="Text Box 1">
          <a:extLst>
            <a:ext uri="{FF2B5EF4-FFF2-40B4-BE49-F238E27FC236}">
              <a16:creationId xmlns:a16="http://schemas.microsoft.com/office/drawing/2014/main" id="{2523DA68-C777-4EC9-AF65-EBF17500024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5" name="Text Box 1">
          <a:extLst>
            <a:ext uri="{FF2B5EF4-FFF2-40B4-BE49-F238E27FC236}">
              <a16:creationId xmlns:a16="http://schemas.microsoft.com/office/drawing/2014/main" id="{88FF0451-CEC7-4E21-9EB9-46B70A1D767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6" name="Text Box 1">
          <a:extLst>
            <a:ext uri="{FF2B5EF4-FFF2-40B4-BE49-F238E27FC236}">
              <a16:creationId xmlns:a16="http://schemas.microsoft.com/office/drawing/2014/main" id="{20F3CA17-E83F-42A8-9158-6E47A06BA30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7" name="Text Box 1">
          <a:extLst>
            <a:ext uri="{FF2B5EF4-FFF2-40B4-BE49-F238E27FC236}">
              <a16:creationId xmlns:a16="http://schemas.microsoft.com/office/drawing/2014/main" id="{67512DE7-12E9-41B4-A6CA-381D4DA23F7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18" name="Text Box 1">
          <a:extLst>
            <a:ext uri="{FF2B5EF4-FFF2-40B4-BE49-F238E27FC236}">
              <a16:creationId xmlns:a16="http://schemas.microsoft.com/office/drawing/2014/main" id="{F279A7D3-2AD1-4C24-8971-8EE23568690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F5C627D8-1421-4A98-B53D-E715D6C4A7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20" name="Text Box 1">
          <a:extLst>
            <a:ext uri="{FF2B5EF4-FFF2-40B4-BE49-F238E27FC236}">
              <a16:creationId xmlns:a16="http://schemas.microsoft.com/office/drawing/2014/main" id="{E0ED967E-48F4-4FBE-9BDB-D1E611E4722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21" name="Text Box 1">
          <a:extLst>
            <a:ext uri="{FF2B5EF4-FFF2-40B4-BE49-F238E27FC236}">
              <a16:creationId xmlns:a16="http://schemas.microsoft.com/office/drawing/2014/main" id="{55734AB0-1E3E-428A-8CD3-A9A9CB7732B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2" name="Text Box 1">
          <a:extLst>
            <a:ext uri="{FF2B5EF4-FFF2-40B4-BE49-F238E27FC236}">
              <a16:creationId xmlns:a16="http://schemas.microsoft.com/office/drawing/2014/main" id="{4077EBE9-C8D9-4D6E-B959-3DD994108B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BA58079C-7DBF-4803-A594-381E4E0D0F3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4" name="Text Box 1">
          <a:extLst>
            <a:ext uri="{FF2B5EF4-FFF2-40B4-BE49-F238E27FC236}">
              <a16:creationId xmlns:a16="http://schemas.microsoft.com/office/drawing/2014/main" id="{C048F51E-6C46-462A-BC06-41DD5092B6D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1E81F466-C1A6-456E-9940-43D119392A5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26" name="Text Box 1">
          <a:extLst>
            <a:ext uri="{FF2B5EF4-FFF2-40B4-BE49-F238E27FC236}">
              <a16:creationId xmlns:a16="http://schemas.microsoft.com/office/drawing/2014/main" id="{4C75F8D5-5C97-4AB0-AE4D-1F6AF0E331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27" name="Text Box 1">
          <a:extLst>
            <a:ext uri="{FF2B5EF4-FFF2-40B4-BE49-F238E27FC236}">
              <a16:creationId xmlns:a16="http://schemas.microsoft.com/office/drawing/2014/main" id="{6A1A59CB-9BDC-48EB-9A70-4E5E5C28B5E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28" name="Text Box 1">
          <a:extLst>
            <a:ext uri="{FF2B5EF4-FFF2-40B4-BE49-F238E27FC236}">
              <a16:creationId xmlns:a16="http://schemas.microsoft.com/office/drawing/2014/main" id="{8BF2B225-8E70-4F57-B410-29BE1857054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29" name="Text Box 1">
          <a:extLst>
            <a:ext uri="{FF2B5EF4-FFF2-40B4-BE49-F238E27FC236}">
              <a16:creationId xmlns:a16="http://schemas.microsoft.com/office/drawing/2014/main" id="{9F333155-402D-4937-AA08-BC3BEB2D0E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30" name="Text Box 1">
          <a:extLst>
            <a:ext uri="{FF2B5EF4-FFF2-40B4-BE49-F238E27FC236}">
              <a16:creationId xmlns:a16="http://schemas.microsoft.com/office/drawing/2014/main" id="{F0E7C5E7-2FC6-452D-BA19-95858F57F2D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0697C3C1-C8C9-480E-9C6C-6179588D520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32" name="Text Box 1">
          <a:extLst>
            <a:ext uri="{FF2B5EF4-FFF2-40B4-BE49-F238E27FC236}">
              <a16:creationId xmlns:a16="http://schemas.microsoft.com/office/drawing/2014/main" id="{A1EA6269-0D83-4F3B-ADB8-BAD940B5B6A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33" name="Text Box 1">
          <a:extLst>
            <a:ext uri="{FF2B5EF4-FFF2-40B4-BE49-F238E27FC236}">
              <a16:creationId xmlns:a16="http://schemas.microsoft.com/office/drawing/2014/main" id="{CA9C9939-1823-4840-A0EE-6E6B05DE2EB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34" name="Text Box 1">
          <a:extLst>
            <a:ext uri="{FF2B5EF4-FFF2-40B4-BE49-F238E27FC236}">
              <a16:creationId xmlns:a16="http://schemas.microsoft.com/office/drawing/2014/main" id="{74B864B5-E5B3-4B08-9DDE-3EDF68402B3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35" name="Text Box 1">
          <a:extLst>
            <a:ext uri="{FF2B5EF4-FFF2-40B4-BE49-F238E27FC236}">
              <a16:creationId xmlns:a16="http://schemas.microsoft.com/office/drawing/2014/main" id="{BF16E1D1-FF23-4051-A971-96325BE6D96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36" name="Text Box 1">
          <a:extLst>
            <a:ext uri="{FF2B5EF4-FFF2-40B4-BE49-F238E27FC236}">
              <a16:creationId xmlns:a16="http://schemas.microsoft.com/office/drawing/2014/main" id="{11A00B2E-8CD4-4999-A4FB-5B068C0B128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F43B2A9A-B181-4E9E-B132-0077AE04E78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38" name="Text Box 1">
          <a:extLst>
            <a:ext uri="{FF2B5EF4-FFF2-40B4-BE49-F238E27FC236}">
              <a16:creationId xmlns:a16="http://schemas.microsoft.com/office/drawing/2014/main" id="{410F7A38-BE98-420E-8773-417A2EB072D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39" name="Text Box 1">
          <a:extLst>
            <a:ext uri="{FF2B5EF4-FFF2-40B4-BE49-F238E27FC236}">
              <a16:creationId xmlns:a16="http://schemas.microsoft.com/office/drawing/2014/main" id="{E3C16767-60FB-4BFF-9161-6CB9A099F58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40" name="Text Box 1">
          <a:extLst>
            <a:ext uri="{FF2B5EF4-FFF2-40B4-BE49-F238E27FC236}">
              <a16:creationId xmlns:a16="http://schemas.microsoft.com/office/drawing/2014/main" id="{67EA5C13-1C5D-4AE6-97BF-D7FD40D9070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41" name="Text Box 1">
          <a:extLst>
            <a:ext uri="{FF2B5EF4-FFF2-40B4-BE49-F238E27FC236}">
              <a16:creationId xmlns:a16="http://schemas.microsoft.com/office/drawing/2014/main" id="{39251E0E-E615-47AE-99B5-2E4560A7C33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42" name="Text Box 1">
          <a:extLst>
            <a:ext uri="{FF2B5EF4-FFF2-40B4-BE49-F238E27FC236}">
              <a16:creationId xmlns:a16="http://schemas.microsoft.com/office/drawing/2014/main" id="{E3280FA4-3D98-4DEC-8C15-0377F04A400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07A98BCA-2299-42B0-9E03-9965D9229EA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44" name="Text Box 1">
          <a:extLst>
            <a:ext uri="{FF2B5EF4-FFF2-40B4-BE49-F238E27FC236}">
              <a16:creationId xmlns:a16="http://schemas.microsoft.com/office/drawing/2014/main" id="{7DAA3549-7C0F-400B-BCE0-7FBF7FB8057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96A63EF5-857F-477B-B2EF-F9F09877C1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46" name="Text Box 1">
          <a:extLst>
            <a:ext uri="{FF2B5EF4-FFF2-40B4-BE49-F238E27FC236}">
              <a16:creationId xmlns:a16="http://schemas.microsoft.com/office/drawing/2014/main" id="{019F6910-17AF-4EAC-AD79-95B30E47DC0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47" name="Text Box 1">
          <a:extLst>
            <a:ext uri="{FF2B5EF4-FFF2-40B4-BE49-F238E27FC236}">
              <a16:creationId xmlns:a16="http://schemas.microsoft.com/office/drawing/2014/main" id="{85D4C965-A0D2-412A-ADF4-E0C2447728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48" name="Text Box 1">
          <a:extLst>
            <a:ext uri="{FF2B5EF4-FFF2-40B4-BE49-F238E27FC236}">
              <a16:creationId xmlns:a16="http://schemas.microsoft.com/office/drawing/2014/main" id="{827570AF-5E03-48CC-94D2-F9ACEA7B080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49" name="Text Box 1">
          <a:extLst>
            <a:ext uri="{FF2B5EF4-FFF2-40B4-BE49-F238E27FC236}">
              <a16:creationId xmlns:a16="http://schemas.microsoft.com/office/drawing/2014/main" id="{016BC0AF-83AC-4F9A-A0AB-4B5BC39E8B1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0" name="Text Box 1">
          <a:extLst>
            <a:ext uri="{FF2B5EF4-FFF2-40B4-BE49-F238E27FC236}">
              <a16:creationId xmlns:a16="http://schemas.microsoft.com/office/drawing/2014/main" id="{1F82D661-15CA-4BFA-AFA4-A28B7C77C8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1" name="Text Box 1">
          <a:extLst>
            <a:ext uri="{FF2B5EF4-FFF2-40B4-BE49-F238E27FC236}">
              <a16:creationId xmlns:a16="http://schemas.microsoft.com/office/drawing/2014/main" id="{66B0685D-A89C-4EBC-B863-3DF4ECDC9D2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2" name="Text Box 1">
          <a:extLst>
            <a:ext uri="{FF2B5EF4-FFF2-40B4-BE49-F238E27FC236}">
              <a16:creationId xmlns:a16="http://schemas.microsoft.com/office/drawing/2014/main" id="{EFCA8B7C-BA38-428C-A9E4-93D11B031DA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3" name="Text Box 1">
          <a:extLst>
            <a:ext uri="{FF2B5EF4-FFF2-40B4-BE49-F238E27FC236}">
              <a16:creationId xmlns:a16="http://schemas.microsoft.com/office/drawing/2014/main" id="{86A4AB08-E125-4E89-BBAA-AB6AA9718B3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4" name="Text Box 1">
          <a:extLst>
            <a:ext uri="{FF2B5EF4-FFF2-40B4-BE49-F238E27FC236}">
              <a16:creationId xmlns:a16="http://schemas.microsoft.com/office/drawing/2014/main" id="{CE44EA20-2538-4CA6-B750-55336E01169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4FDE897B-BF25-4574-BEA4-9BCC4C72113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6" name="Text Box 1">
          <a:extLst>
            <a:ext uri="{FF2B5EF4-FFF2-40B4-BE49-F238E27FC236}">
              <a16:creationId xmlns:a16="http://schemas.microsoft.com/office/drawing/2014/main" id="{99DDE2C0-731C-4950-9052-681EE5800DB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7" name="Text Box 1">
          <a:extLst>
            <a:ext uri="{FF2B5EF4-FFF2-40B4-BE49-F238E27FC236}">
              <a16:creationId xmlns:a16="http://schemas.microsoft.com/office/drawing/2014/main" id="{748FF86C-CDD3-4A0B-B159-50887C0F4B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8" name="Text Box 1">
          <a:extLst>
            <a:ext uri="{FF2B5EF4-FFF2-40B4-BE49-F238E27FC236}">
              <a16:creationId xmlns:a16="http://schemas.microsoft.com/office/drawing/2014/main" id="{B9DA03CA-53C3-4E94-8B11-ABDCD7CFBD1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9" name="Text Box 1">
          <a:extLst>
            <a:ext uri="{FF2B5EF4-FFF2-40B4-BE49-F238E27FC236}">
              <a16:creationId xmlns:a16="http://schemas.microsoft.com/office/drawing/2014/main" id="{7A1788C9-FBEE-4C5A-8C4D-C518368BD8F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0" name="Text Box 1">
          <a:extLst>
            <a:ext uri="{FF2B5EF4-FFF2-40B4-BE49-F238E27FC236}">
              <a16:creationId xmlns:a16="http://schemas.microsoft.com/office/drawing/2014/main" id="{4D8FEC1D-2D34-4128-9DCC-AD0E8673CE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F1615B1F-69B5-4846-BFAA-827A71403A9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2" name="Text Box 1">
          <a:extLst>
            <a:ext uri="{FF2B5EF4-FFF2-40B4-BE49-F238E27FC236}">
              <a16:creationId xmlns:a16="http://schemas.microsoft.com/office/drawing/2014/main" id="{0E4AF01C-F744-4379-9627-72581257A64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3" name="Text Box 1">
          <a:extLst>
            <a:ext uri="{FF2B5EF4-FFF2-40B4-BE49-F238E27FC236}">
              <a16:creationId xmlns:a16="http://schemas.microsoft.com/office/drawing/2014/main" id="{E49A6D91-DCB5-4753-8E57-E2375F4DDE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4" name="Text Box 1">
          <a:extLst>
            <a:ext uri="{FF2B5EF4-FFF2-40B4-BE49-F238E27FC236}">
              <a16:creationId xmlns:a16="http://schemas.microsoft.com/office/drawing/2014/main" id="{0A4C3990-6979-4F28-85C1-A4B02711327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5" name="Text Box 1">
          <a:extLst>
            <a:ext uri="{FF2B5EF4-FFF2-40B4-BE49-F238E27FC236}">
              <a16:creationId xmlns:a16="http://schemas.microsoft.com/office/drawing/2014/main" id="{1F8F0583-CCCC-4B84-842F-F4DC18A9F00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66" name="Text Box 1">
          <a:extLst>
            <a:ext uri="{FF2B5EF4-FFF2-40B4-BE49-F238E27FC236}">
              <a16:creationId xmlns:a16="http://schemas.microsoft.com/office/drawing/2014/main" id="{EE64C2CE-928F-4DAA-9D61-5CDE62F9169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2F66D548-4117-4197-AB6B-09076AF51FD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68" name="Text Box 1">
          <a:extLst>
            <a:ext uri="{FF2B5EF4-FFF2-40B4-BE49-F238E27FC236}">
              <a16:creationId xmlns:a16="http://schemas.microsoft.com/office/drawing/2014/main" id="{0C7A9E1A-AC22-4E0D-84A4-C2AA338971A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69" name="Text Box 1">
          <a:extLst>
            <a:ext uri="{FF2B5EF4-FFF2-40B4-BE49-F238E27FC236}">
              <a16:creationId xmlns:a16="http://schemas.microsoft.com/office/drawing/2014/main" id="{E0BD5757-7553-426F-A53B-660BA7F349A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70" name="Text Box 1">
          <a:extLst>
            <a:ext uri="{FF2B5EF4-FFF2-40B4-BE49-F238E27FC236}">
              <a16:creationId xmlns:a16="http://schemas.microsoft.com/office/drawing/2014/main" id="{482531C9-EE41-4696-9D21-4B87DE4F8A0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71" name="Text Box 1">
          <a:extLst>
            <a:ext uri="{FF2B5EF4-FFF2-40B4-BE49-F238E27FC236}">
              <a16:creationId xmlns:a16="http://schemas.microsoft.com/office/drawing/2014/main" id="{3E675C63-0498-4021-ABBF-336AB6C529C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C67FBF74-40BB-447A-BF79-77237837342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73" name="Text Box 1">
          <a:extLst>
            <a:ext uri="{FF2B5EF4-FFF2-40B4-BE49-F238E27FC236}">
              <a16:creationId xmlns:a16="http://schemas.microsoft.com/office/drawing/2014/main" id="{7CDF008B-E042-4C04-849C-6BBC9417642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74" name="Text Box 1">
          <a:extLst>
            <a:ext uri="{FF2B5EF4-FFF2-40B4-BE49-F238E27FC236}">
              <a16:creationId xmlns:a16="http://schemas.microsoft.com/office/drawing/2014/main" id="{0B955C64-B071-4D50-9562-95843F5F98E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75" name="Text Box 1">
          <a:extLst>
            <a:ext uri="{FF2B5EF4-FFF2-40B4-BE49-F238E27FC236}">
              <a16:creationId xmlns:a16="http://schemas.microsoft.com/office/drawing/2014/main" id="{521C4214-E0F6-45C1-82C1-5CCD2A5E7D7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76" name="Text Box 1">
          <a:extLst>
            <a:ext uri="{FF2B5EF4-FFF2-40B4-BE49-F238E27FC236}">
              <a16:creationId xmlns:a16="http://schemas.microsoft.com/office/drawing/2014/main" id="{C65B0D56-6808-4620-B4AF-74E80C7E085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77" name="Text Box 1">
          <a:extLst>
            <a:ext uri="{FF2B5EF4-FFF2-40B4-BE49-F238E27FC236}">
              <a16:creationId xmlns:a16="http://schemas.microsoft.com/office/drawing/2014/main" id="{D21F4084-AF04-472E-A7F2-B91AF62B4E9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78" name="Text Box 1">
          <a:extLst>
            <a:ext uri="{FF2B5EF4-FFF2-40B4-BE49-F238E27FC236}">
              <a16:creationId xmlns:a16="http://schemas.microsoft.com/office/drawing/2014/main" id="{199175EA-3033-4AB9-BD0D-50BDEA3A117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79" name="Text Box 1">
          <a:extLst>
            <a:ext uri="{FF2B5EF4-FFF2-40B4-BE49-F238E27FC236}">
              <a16:creationId xmlns:a16="http://schemas.microsoft.com/office/drawing/2014/main" id="{C41E1722-4529-4D0F-B029-70142D7EC1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80" name="Text Box 1">
          <a:extLst>
            <a:ext uri="{FF2B5EF4-FFF2-40B4-BE49-F238E27FC236}">
              <a16:creationId xmlns:a16="http://schemas.microsoft.com/office/drawing/2014/main" id="{5667B994-CB02-4328-A65A-AC02B116424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81" name="Text Box 1">
          <a:extLst>
            <a:ext uri="{FF2B5EF4-FFF2-40B4-BE49-F238E27FC236}">
              <a16:creationId xmlns:a16="http://schemas.microsoft.com/office/drawing/2014/main" id="{02F2A0A7-7A84-497B-92AD-C11CB2B7384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82" name="Text Box 1">
          <a:extLst>
            <a:ext uri="{FF2B5EF4-FFF2-40B4-BE49-F238E27FC236}">
              <a16:creationId xmlns:a16="http://schemas.microsoft.com/office/drawing/2014/main" id="{A6530434-AE12-4C03-8438-B774AE04309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83" name="Text Box 1">
          <a:extLst>
            <a:ext uri="{FF2B5EF4-FFF2-40B4-BE49-F238E27FC236}">
              <a16:creationId xmlns:a16="http://schemas.microsoft.com/office/drawing/2014/main" id="{919C6DA9-6841-4252-A0F8-4F2A34E1286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84" name="Text Box 1">
          <a:extLst>
            <a:ext uri="{FF2B5EF4-FFF2-40B4-BE49-F238E27FC236}">
              <a16:creationId xmlns:a16="http://schemas.microsoft.com/office/drawing/2014/main" id="{CC127CB8-DEB6-482A-A20C-8DE28B33475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85" name="Text Box 1">
          <a:extLst>
            <a:ext uri="{FF2B5EF4-FFF2-40B4-BE49-F238E27FC236}">
              <a16:creationId xmlns:a16="http://schemas.microsoft.com/office/drawing/2014/main" id="{EAAF6B45-4970-4173-A38A-37D4817114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86" name="Text Box 1">
          <a:extLst>
            <a:ext uri="{FF2B5EF4-FFF2-40B4-BE49-F238E27FC236}">
              <a16:creationId xmlns:a16="http://schemas.microsoft.com/office/drawing/2014/main" id="{91ECCDC6-1C34-4316-B58D-3117902D75D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87" name="Text Box 1">
          <a:extLst>
            <a:ext uri="{FF2B5EF4-FFF2-40B4-BE49-F238E27FC236}">
              <a16:creationId xmlns:a16="http://schemas.microsoft.com/office/drawing/2014/main" id="{E3F26E0B-6631-4BA6-9972-469D00B6983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88" name="Text Box 1">
          <a:extLst>
            <a:ext uri="{FF2B5EF4-FFF2-40B4-BE49-F238E27FC236}">
              <a16:creationId xmlns:a16="http://schemas.microsoft.com/office/drawing/2014/main" id="{8282DB37-666A-455A-8271-60346E7EE83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B5891806-AB9C-4E65-B921-B8991170874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90" name="Text Box 1">
          <a:extLst>
            <a:ext uri="{FF2B5EF4-FFF2-40B4-BE49-F238E27FC236}">
              <a16:creationId xmlns:a16="http://schemas.microsoft.com/office/drawing/2014/main" id="{9D094CD3-BD67-48AF-AD5B-C1E6CDDD3B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91" name="Text Box 1">
          <a:extLst>
            <a:ext uri="{FF2B5EF4-FFF2-40B4-BE49-F238E27FC236}">
              <a16:creationId xmlns:a16="http://schemas.microsoft.com/office/drawing/2014/main" id="{0CC51382-7CCE-486B-885B-6AED7A48F6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92" name="Text Box 1">
          <a:extLst>
            <a:ext uri="{FF2B5EF4-FFF2-40B4-BE49-F238E27FC236}">
              <a16:creationId xmlns:a16="http://schemas.microsoft.com/office/drawing/2014/main" id="{6B7C21CD-8267-4809-82D7-9DDC401EEA1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93" name="Text Box 1">
          <a:extLst>
            <a:ext uri="{FF2B5EF4-FFF2-40B4-BE49-F238E27FC236}">
              <a16:creationId xmlns:a16="http://schemas.microsoft.com/office/drawing/2014/main" id="{93024391-CC04-4619-9D61-A6F4104D6D6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94" name="Text Box 1">
          <a:extLst>
            <a:ext uri="{FF2B5EF4-FFF2-40B4-BE49-F238E27FC236}">
              <a16:creationId xmlns:a16="http://schemas.microsoft.com/office/drawing/2014/main" id="{C8A8B062-B623-4601-A7C1-3F414BA7E25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95" name="Text Box 1">
          <a:extLst>
            <a:ext uri="{FF2B5EF4-FFF2-40B4-BE49-F238E27FC236}">
              <a16:creationId xmlns:a16="http://schemas.microsoft.com/office/drawing/2014/main" id="{11C1D9CA-DA53-45B6-AB38-343633C4F12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96" name="Text Box 1">
          <a:extLst>
            <a:ext uri="{FF2B5EF4-FFF2-40B4-BE49-F238E27FC236}">
              <a16:creationId xmlns:a16="http://schemas.microsoft.com/office/drawing/2014/main" id="{4DB9D1A6-3C91-4738-9034-CD6DF0D5630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297" name="Text Box 1">
          <a:extLst>
            <a:ext uri="{FF2B5EF4-FFF2-40B4-BE49-F238E27FC236}">
              <a16:creationId xmlns:a16="http://schemas.microsoft.com/office/drawing/2014/main" id="{DC9D4B8E-480B-4506-9FC0-F4A38A9DA61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62B4FBDE-A5AF-4297-AF61-B4618FD8264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299" name="Text Box 1">
          <a:extLst>
            <a:ext uri="{FF2B5EF4-FFF2-40B4-BE49-F238E27FC236}">
              <a16:creationId xmlns:a16="http://schemas.microsoft.com/office/drawing/2014/main" id="{93D69A3B-A7B6-4A99-A989-4ACE756AA6C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00" name="Text Box 1">
          <a:extLst>
            <a:ext uri="{FF2B5EF4-FFF2-40B4-BE49-F238E27FC236}">
              <a16:creationId xmlns:a16="http://schemas.microsoft.com/office/drawing/2014/main" id="{3DADCDBB-8107-43F8-AA6A-F1F0DE57D1C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01" name="Text Box 1">
          <a:extLst>
            <a:ext uri="{FF2B5EF4-FFF2-40B4-BE49-F238E27FC236}">
              <a16:creationId xmlns:a16="http://schemas.microsoft.com/office/drawing/2014/main" id="{FEFAA055-37DF-4AC2-A88B-A7DD953F53A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02" name="Text Box 1">
          <a:extLst>
            <a:ext uri="{FF2B5EF4-FFF2-40B4-BE49-F238E27FC236}">
              <a16:creationId xmlns:a16="http://schemas.microsoft.com/office/drawing/2014/main" id="{A7A66CC0-3755-45A8-88AE-1D0FBEF1523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03" name="Text Box 1">
          <a:extLst>
            <a:ext uri="{FF2B5EF4-FFF2-40B4-BE49-F238E27FC236}">
              <a16:creationId xmlns:a16="http://schemas.microsoft.com/office/drawing/2014/main" id="{5470FE32-63C4-496B-99E4-854CD671AA1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04" name="Text Box 1">
          <a:extLst>
            <a:ext uri="{FF2B5EF4-FFF2-40B4-BE49-F238E27FC236}">
              <a16:creationId xmlns:a16="http://schemas.microsoft.com/office/drawing/2014/main" id="{BFE37C0D-90A0-4277-B7E5-8E644C0B002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05" name="Text Box 1">
          <a:extLst>
            <a:ext uri="{FF2B5EF4-FFF2-40B4-BE49-F238E27FC236}">
              <a16:creationId xmlns:a16="http://schemas.microsoft.com/office/drawing/2014/main" id="{ECF9F2C6-C429-4909-817E-ECB378E095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06" name="Text Box 1">
          <a:extLst>
            <a:ext uri="{FF2B5EF4-FFF2-40B4-BE49-F238E27FC236}">
              <a16:creationId xmlns:a16="http://schemas.microsoft.com/office/drawing/2014/main" id="{6DBBF862-5765-43F3-8718-A0C39C35CA4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07" name="Text Box 1">
          <a:extLst>
            <a:ext uri="{FF2B5EF4-FFF2-40B4-BE49-F238E27FC236}">
              <a16:creationId xmlns:a16="http://schemas.microsoft.com/office/drawing/2014/main" id="{AA9CDB72-4AD3-4989-A970-44813FDDB83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08" name="Text Box 1">
          <a:extLst>
            <a:ext uri="{FF2B5EF4-FFF2-40B4-BE49-F238E27FC236}">
              <a16:creationId xmlns:a16="http://schemas.microsoft.com/office/drawing/2014/main" id="{E63C4402-C5B3-4B4B-872D-5C3A39305C1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F496CB1F-7A71-40D9-9388-0E3D048D57D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0" name="Text Box 1">
          <a:extLst>
            <a:ext uri="{FF2B5EF4-FFF2-40B4-BE49-F238E27FC236}">
              <a16:creationId xmlns:a16="http://schemas.microsoft.com/office/drawing/2014/main" id="{77ED554F-1DB3-4245-BD38-483BAFFF32E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2EFC881B-CF40-41E6-B16E-D1FC9F59C5F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2" name="Text Box 1">
          <a:extLst>
            <a:ext uri="{FF2B5EF4-FFF2-40B4-BE49-F238E27FC236}">
              <a16:creationId xmlns:a16="http://schemas.microsoft.com/office/drawing/2014/main" id="{A255FE5B-3743-402E-A6E9-210F72D25B0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3" name="Text Box 1">
          <a:extLst>
            <a:ext uri="{FF2B5EF4-FFF2-40B4-BE49-F238E27FC236}">
              <a16:creationId xmlns:a16="http://schemas.microsoft.com/office/drawing/2014/main" id="{8CC44015-5DC9-4EE1-BDC5-B482CA04AAB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14" name="Text Box 1">
          <a:extLst>
            <a:ext uri="{FF2B5EF4-FFF2-40B4-BE49-F238E27FC236}">
              <a16:creationId xmlns:a16="http://schemas.microsoft.com/office/drawing/2014/main" id="{E6F6285C-77D0-4EDF-BE3A-26BBDB4752D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5FEA477F-9C9F-4432-BE33-9C9F8174898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16" name="Text Box 1">
          <a:extLst>
            <a:ext uri="{FF2B5EF4-FFF2-40B4-BE49-F238E27FC236}">
              <a16:creationId xmlns:a16="http://schemas.microsoft.com/office/drawing/2014/main" id="{33CF3F53-B329-4E62-95EB-6B17B9773C5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17" name="Text Box 1">
          <a:extLst>
            <a:ext uri="{FF2B5EF4-FFF2-40B4-BE49-F238E27FC236}">
              <a16:creationId xmlns:a16="http://schemas.microsoft.com/office/drawing/2014/main" id="{C067C953-7946-415D-A55C-E6D17144529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18" name="Text Box 1">
          <a:extLst>
            <a:ext uri="{FF2B5EF4-FFF2-40B4-BE49-F238E27FC236}">
              <a16:creationId xmlns:a16="http://schemas.microsoft.com/office/drawing/2014/main" id="{E121D62A-1560-4419-88E9-78B0B5D4105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19" name="Text Box 1">
          <a:extLst>
            <a:ext uri="{FF2B5EF4-FFF2-40B4-BE49-F238E27FC236}">
              <a16:creationId xmlns:a16="http://schemas.microsoft.com/office/drawing/2014/main" id="{36059675-0BE1-430D-A261-C808B7E5063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20" name="Text Box 1">
          <a:extLst>
            <a:ext uri="{FF2B5EF4-FFF2-40B4-BE49-F238E27FC236}">
              <a16:creationId xmlns:a16="http://schemas.microsoft.com/office/drawing/2014/main" id="{D03D77A4-A158-4FF2-A8DD-28C84F06AEA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32F9CFB5-5CD9-4F69-AF9B-0BD1ED092F1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22" name="Text Box 1">
          <a:extLst>
            <a:ext uri="{FF2B5EF4-FFF2-40B4-BE49-F238E27FC236}">
              <a16:creationId xmlns:a16="http://schemas.microsoft.com/office/drawing/2014/main" id="{63A6B186-657B-4E53-8B4E-258940CCA86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23" name="Text Box 1">
          <a:extLst>
            <a:ext uri="{FF2B5EF4-FFF2-40B4-BE49-F238E27FC236}">
              <a16:creationId xmlns:a16="http://schemas.microsoft.com/office/drawing/2014/main" id="{B00D4BE3-07D6-49E8-8759-E6ECFD5E127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24" name="Text Box 1">
          <a:extLst>
            <a:ext uri="{FF2B5EF4-FFF2-40B4-BE49-F238E27FC236}">
              <a16:creationId xmlns:a16="http://schemas.microsoft.com/office/drawing/2014/main" id="{8953BD43-7698-4B07-A438-6C2308B36AC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25" name="Text Box 1">
          <a:extLst>
            <a:ext uri="{FF2B5EF4-FFF2-40B4-BE49-F238E27FC236}">
              <a16:creationId xmlns:a16="http://schemas.microsoft.com/office/drawing/2014/main" id="{44D109CC-C972-467F-BDB4-1BE1AEF415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26" name="Text Box 1">
          <a:extLst>
            <a:ext uri="{FF2B5EF4-FFF2-40B4-BE49-F238E27FC236}">
              <a16:creationId xmlns:a16="http://schemas.microsoft.com/office/drawing/2014/main" id="{FBC6C91C-F703-404F-B535-EBC2D4481DE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00DD3F51-3D84-4193-8A22-DC8209B7DCD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28" name="Text Box 1">
          <a:extLst>
            <a:ext uri="{FF2B5EF4-FFF2-40B4-BE49-F238E27FC236}">
              <a16:creationId xmlns:a16="http://schemas.microsoft.com/office/drawing/2014/main" id="{CBE0F6CB-0334-45BB-A53C-7315FCA9E45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29" name="Text Box 1">
          <a:extLst>
            <a:ext uri="{FF2B5EF4-FFF2-40B4-BE49-F238E27FC236}">
              <a16:creationId xmlns:a16="http://schemas.microsoft.com/office/drawing/2014/main" id="{3C6A3A5D-933A-40FB-B623-A90D7DC5B92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926FEFA1-655B-40AF-8573-8352F343443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31" name="Text Box 1">
          <a:extLst>
            <a:ext uri="{FF2B5EF4-FFF2-40B4-BE49-F238E27FC236}">
              <a16:creationId xmlns:a16="http://schemas.microsoft.com/office/drawing/2014/main" id="{17290DD9-93EE-4C4E-8D15-BCEBACC3340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32" name="Text Box 1">
          <a:extLst>
            <a:ext uri="{FF2B5EF4-FFF2-40B4-BE49-F238E27FC236}">
              <a16:creationId xmlns:a16="http://schemas.microsoft.com/office/drawing/2014/main" id="{DC9029EE-5EC6-4079-85FE-6C248D7201D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0C10781F-E00D-48A1-BEE8-FEF06D6EEBB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34" name="Text Box 1">
          <a:extLst>
            <a:ext uri="{FF2B5EF4-FFF2-40B4-BE49-F238E27FC236}">
              <a16:creationId xmlns:a16="http://schemas.microsoft.com/office/drawing/2014/main" id="{9143FEB7-B33A-4CF6-8F9F-CBEE6355346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35" name="Text Box 1">
          <a:extLst>
            <a:ext uri="{FF2B5EF4-FFF2-40B4-BE49-F238E27FC236}">
              <a16:creationId xmlns:a16="http://schemas.microsoft.com/office/drawing/2014/main" id="{9DF7FCD4-7BF9-47E1-B484-2C5E02CD835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36" name="Text Box 1">
          <a:extLst>
            <a:ext uri="{FF2B5EF4-FFF2-40B4-BE49-F238E27FC236}">
              <a16:creationId xmlns:a16="http://schemas.microsoft.com/office/drawing/2014/main" id="{AD0A0517-FB3B-4E4B-879C-DD4BFD46C11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37" name="Text Box 1">
          <a:extLst>
            <a:ext uri="{FF2B5EF4-FFF2-40B4-BE49-F238E27FC236}">
              <a16:creationId xmlns:a16="http://schemas.microsoft.com/office/drawing/2014/main" id="{199C638F-68A2-4A75-9E22-E6A93941077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38" name="Text Box 1">
          <a:extLst>
            <a:ext uri="{FF2B5EF4-FFF2-40B4-BE49-F238E27FC236}">
              <a16:creationId xmlns:a16="http://schemas.microsoft.com/office/drawing/2014/main" id="{3C5943B3-DA9E-42E4-B52B-5EF16381388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BD4B3B80-AD13-4F78-9C47-DA1A45041D3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0" name="Text Box 1">
          <a:extLst>
            <a:ext uri="{FF2B5EF4-FFF2-40B4-BE49-F238E27FC236}">
              <a16:creationId xmlns:a16="http://schemas.microsoft.com/office/drawing/2014/main" id="{D1112740-656E-42C5-A77F-1E003A56C9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1" name="Text Box 1">
          <a:extLst>
            <a:ext uri="{FF2B5EF4-FFF2-40B4-BE49-F238E27FC236}">
              <a16:creationId xmlns:a16="http://schemas.microsoft.com/office/drawing/2014/main" id="{FF797F73-5490-433E-98F6-595C349CC5D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2" name="Text Box 1">
          <a:extLst>
            <a:ext uri="{FF2B5EF4-FFF2-40B4-BE49-F238E27FC236}">
              <a16:creationId xmlns:a16="http://schemas.microsoft.com/office/drawing/2014/main" id="{4004B9BE-0D7E-44EC-872C-EF35BD4180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3" name="Text Box 1">
          <a:extLst>
            <a:ext uri="{FF2B5EF4-FFF2-40B4-BE49-F238E27FC236}">
              <a16:creationId xmlns:a16="http://schemas.microsoft.com/office/drawing/2014/main" id="{55165C8E-0F2F-451C-90D0-7DC1FEFA52B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4" name="Text Box 1">
          <a:extLst>
            <a:ext uri="{FF2B5EF4-FFF2-40B4-BE49-F238E27FC236}">
              <a16:creationId xmlns:a16="http://schemas.microsoft.com/office/drawing/2014/main" id="{C7991629-FDBF-4F6E-BA56-D8B41B98C26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CC828D57-3E76-4586-AAF6-927E26CCCB9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6" name="Text Box 1">
          <a:extLst>
            <a:ext uri="{FF2B5EF4-FFF2-40B4-BE49-F238E27FC236}">
              <a16:creationId xmlns:a16="http://schemas.microsoft.com/office/drawing/2014/main" id="{8C1C987E-6C6C-4850-A026-F70C42AEE08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7" name="Text Box 1">
          <a:extLst>
            <a:ext uri="{FF2B5EF4-FFF2-40B4-BE49-F238E27FC236}">
              <a16:creationId xmlns:a16="http://schemas.microsoft.com/office/drawing/2014/main" id="{8C0FA707-5D9D-4B5E-B371-32A89D8476A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83B54765-0DF1-47E9-AF87-214E1ED514B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9" name="Text Box 1">
          <a:extLst>
            <a:ext uri="{FF2B5EF4-FFF2-40B4-BE49-F238E27FC236}">
              <a16:creationId xmlns:a16="http://schemas.microsoft.com/office/drawing/2014/main" id="{301B3BB6-1859-48BD-B716-522354288AA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0" name="Text Box 1">
          <a:extLst>
            <a:ext uri="{FF2B5EF4-FFF2-40B4-BE49-F238E27FC236}">
              <a16:creationId xmlns:a16="http://schemas.microsoft.com/office/drawing/2014/main" id="{85054CA2-B622-4160-8DB4-014B7F86CE7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0BCDAA00-E609-4D40-9575-9626E255F53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2" name="Text Box 1">
          <a:extLst>
            <a:ext uri="{FF2B5EF4-FFF2-40B4-BE49-F238E27FC236}">
              <a16:creationId xmlns:a16="http://schemas.microsoft.com/office/drawing/2014/main" id="{B382DA9B-3F0D-4AA4-9C0A-0CCD33D24AD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3" name="Text Box 1">
          <a:extLst>
            <a:ext uri="{FF2B5EF4-FFF2-40B4-BE49-F238E27FC236}">
              <a16:creationId xmlns:a16="http://schemas.microsoft.com/office/drawing/2014/main" id="{3BB56C2F-BB5D-445F-A80A-46A4DE18102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54" name="Text Box 1">
          <a:extLst>
            <a:ext uri="{FF2B5EF4-FFF2-40B4-BE49-F238E27FC236}">
              <a16:creationId xmlns:a16="http://schemas.microsoft.com/office/drawing/2014/main" id="{0842E624-7A9D-40A7-BCEE-E220F53DCEA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D800C0ED-5AA0-4A5F-B0D2-E89EEF68FB2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56" name="Text Box 1">
          <a:extLst>
            <a:ext uri="{FF2B5EF4-FFF2-40B4-BE49-F238E27FC236}">
              <a16:creationId xmlns:a16="http://schemas.microsoft.com/office/drawing/2014/main" id="{98A020D2-CEF3-41DE-AF05-D42B300E9EC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5696BD22-A459-4472-A349-DDAABB0BF8C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58" name="Text Box 1">
          <a:extLst>
            <a:ext uri="{FF2B5EF4-FFF2-40B4-BE49-F238E27FC236}">
              <a16:creationId xmlns:a16="http://schemas.microsoft.com/office/drawing/2014/main" id="{347913C5-1106-4250-B6FF-449C8C8C442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59" name="Text Box 1">
          <a:extLst>
            <a:ext uri="{FF2B5EF4-FFF2-40B4-BE49-F238E27FC236}">
              <a16:creationId xmlns:a16="http://schemas.microsoft.com/office/drawing/2014/main" id="{76C03F47-AB1B-4779-93CE-5FAB19B29E0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60" name="Text Box 1">
          <a:extLst>
            <a:ext uri="{FF2B5EF4-FFF2-40B4-BE49-F238E27FC236}">
              <a16:creationId xmlns:a16="http://schemas.microsoft.com/office/drawing/2014/main" id="{751CD363-E3B6-48BD-B0FB-E501E1E201F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61" name="Text Box 1">
          <a:extLst>
            <a:ext uri="{FF2B5EF4-FFF2-40B4-BE49-F238E27FC236}">
              <a16:creationId xmlns:a16="http://schemas.microsoft.com/office/drawing/2014/main" id="{755D92C6-BC53-4CE8-8CBA-9D753521FD7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62" name="Text Box 1">
          <a:extLst>
            <a:ext uri="{FF2B5EF4-FFF2-40B4-BE49-F238E27FC236}">
              <a16:creationId xmlns:a16="http://schemas.microsoft.com/office/drawing/2014/main" id="{B968143D-0CD7-41C3-B5FE-32D39C0F3FB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1A1F124B-5856-4974-9D73-6BC093836E8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64" name="Text Box 1">
          <a:extLst>
            <a:ext uri="{FF2B5EF4-FFF2-40B4-BE49-F238E27FC236}">
              <a16:creationId xmlns:a16="http://schemas.microsoft.com/office/drawing/2014/main" id="{4FC9F7A6-22E2-4950-84C3-DD3C6B93D44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65" name="Text Box 1">
          <a:extLst>
            <a:ext uri="{FF2B5EF4-FFF2-40B4-BE49-F238E27FC236}">
              <a16:creationId xmlns:a16="http://schemas.microsoft.com/office/drawing/2014/main" id="{004FDE48-C8FA-44D1-B67D-085B8994456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66" name="Text Box 1">
          <a:extLst>
            <a:ext uri="{FF2B5EF4-FFF2-40B4-BE49-F238E27FC236}">
              <a16:creationId xmlns:a16="http://schemas.microsoft.com/office/drawing/2014/main" id="{93D5F91B-EB94-4E89-94F9-F5B3D174A9E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67" name="Text Box 1">
          <a:extLst>
            <a:ext uri="{FF2B5EF4-FFF2-40B4-BE49-F238E27FC236}">
              <a16:creationId xmlns:a16="http://schemas.microsoft.com/office/drawing/2014/main" id="{E1B12CFE-6EEA-437B-957A-F8159D16E7A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68" name="Text Box 1">
          <a:extLst>
            <a:ext uri="{FF2B5EF4-FFF2-40B4-BE49-F238E27FC236}">
              <a16:creationId xmlns:a16="http://schemas.microsoft.com/office/drawing/2014/main" id="{472E6AB0-BF73-403D-81D4-EBB0EC12FD5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473BFDED-14E4-40B6-ABDF-7E568356852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70" name="Text Box 1">
          <a:extLst>
            <a:ext uri="{FF2B5EF4-FFF2-40B4-BE49-F238E27FC236}">
              <a16:creationId xmlns:a16="http://schemas.microsoft.com/office/drawing/2014/main" id="{2B5C7C84-090D-4AB1-89F6-6C9D04A4CB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71" name="Text Box 1">
          <a:extLst>
            <a:ext uri="{FF2B5EF4-FFF2-40B4-BE49-F238E27FC236}">
              <a16:creationId xmlns:a16="http://schemas.microsoft.com/office/drawing/2014/main" id="{1DB6CC71-986F-4B8D-AFEE-13EF159284E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72" name="Text Box 1">
          <a:extLst>
            <a:ext uri="{FF2B5EF4-FFF2-40B4-BE49-F238E27FC236}">
              <a16:creationId xmlns:a16="http://schemas.microsoft.com/office/drawing/2014/main" id="{86CD3447-BA52-4C99-84AE-A186322A719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73" name="Text Box 1">
          <a:extLst>
            <a:ext uri="{FF2B5EF4-FFF2-40B4-BE49-F238E27FC236}">
              <a16:creationId xmlns:a16="http://schemas.microsoft.com/office/drawing/2014/main" id="{3EE4B8BF-57CD-4F10-94B9-097590FEB2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74" name="Text Box 1">
          <a:extLst>
            <a:ext uri="{FF2B5EF4-FFF2-40B4-BE49-F238E27FC236}">
              <a16:creationId xmlns:a16="http://schemas.microsoft.com/office/drawing/2014/main" id="{2797F251-2BF5-4580-B405-CDF47444EB3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09C07A03-23E3-4636-AA83-E96D14B845C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76" name="Text Box 1">
          <a:extLst>
            <a:ext uri="{FF2B5EF4-FFF2-40B4-BE49-F238E27FC236}">
              <a16:creationId xmlns:a16="http://schemas.microsoft.com/office/drawing/2014/main" id="{1DD2CCE4-AA8A-4703-9DB6-EE406A6BA7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40B9993C-6EFF-44FD-83A1-CAAE2830814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78" name="Text Box 1">
          <a:extLst>
            <a:ext uri="{FF2B5EF4-FFF2-40B4-BE49-F238E27FC236}">
              <a16:creationId xmlns:a16="http://schemas.microsoft.com/office/drawing/2014/main" id="{A39D51B6-C726-45E2-B082-BF3B0402DB4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79" name="Text Box 1">
          <a:extLst>
            <a:ext uri="{FF2B5EF4-FFF2-40B4-BE49-F238E27FC236}">
              <a16:creationId xmlns:a16="http://schemas.microsoft.com/office/drawing/2014/main" id="{2B1B535E-AC49-41B7-84A2-1F46B295719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80" name="Text Box 1">
          <a:extLst>
            <a:ext uri="{FF2B5EF4-FFF2-40B4-BE49-F238E27FC236}">
              <a16:creationId xmlns:a16="http://schemas.microsoft.com/office/drawing/2014/main" id="{DB45090C-EC38-4EBA-942E-A1A9597A32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A1425459-088C-43D9-A8FF-44A9EA5D115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82" name="Text Box 1">
          <a:extLst>
            <a:ext uri="{FF2B5EF4-FFF2-40B4-BE49-F238E27FC236}">
              <a16:creationId xmlns:a16="http://schemas.microsoft.com/office/drawing/2014/main" id="{EC180BC1-9B55-4615-AD3B-6C78B808FFF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83" name="Text Box 1">
          <a:extLst>
            <a:ext uri="{FF2B5EF4-FFF2-40B4-BE49-F238E27FC236}">
              <a16:creationId xmlns:a16="http://schemas.microsoft.com/office/drawing/2014/main" id="{E6C5B408-C5B5-4D2D-9F91-D3D3E54BAEB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84" name="Text Box 1">
          <a:extLst>
            <a:ext uri="{FF2B5EF4-FFF2-40B4-BE49-F238E27FC236}">
              <a16:creationId xmlns:a16="http://schemas.microsoft.com/office/drawing/2014/main" id="{C1E3DA4C-61C1-4A85-B909-F09A9B3C0CF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85" name="Text Box 1">
          <a:extLst>
            <a:ext uri="{FF2B5EF4-FFF2-40B4-BE49-F238E27FC236}">
              <a16:creationId xmlns:a16="http://schemas.microsoft.com/office/drawing/2014/main" id="{DD864EBA-BEC8-42C7-A806-10DE38759DC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86" name="Text Box 1">
          <a:extLst>
            <a:ext uri="{FF2B5EF4-FFF2-40B4-BE49-F238E27FC236}">
              <a16:creationId xmlns:a16="http://schemas.microsoft.com/office/drawing/2014/main" id="{2155B11B-1349-4AD1-A257-46CFBC83589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87" name="Text Box 1">
          <a:extLst>
            <a:ext uri="{FF2B5EF4-FFF2-40B4-BE49-F238E27FC236}">
              <a16:creationId xmlns:a16="http://schemas.microsoft.com/office/drawing/2014/main" id="{5490D015-C95F-4343-84EA-D13E7A3705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388" name="Text Box 1">
          <a:extLst>
            <a:ext uri="{FF2B5EF4-FFF2-40B4-BE49-F238E27FC236}">
              <a16:creationId xmlns:a16="http://schemas.microsoft.com/office/drawing/2014/main" id="{DCF672BB-516F-49B7-9941-570A75AC4B5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89" name="Text Box 1">
          <a:extLst>
            <a:ext uri="{FF2B5EF4-FFF2-40B4-BE49-F238E27FC236}">
              <a16:creationId xmlns:a16="http://schemas.microsoft.com/office/drawing/2014/main" id="{1EEE08AD-A40F-41EA-98AC-6F8F01E2FC4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90" name="Text Box 1">
          <a:extLst>
            <a:ext uri="{FF2B5EF4-FFF2-40B4-BE49-F238E27FC236}">
              <a16:creationId xmlns:a16="http://schemas.microsoft.com/office/drawing/2014/main" id="{6B64FDAA-E440-4A8B-8C0D-A8F6FFF823F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91" name="Text Box 1">
          <a:extLst>
            <a:ext uri="{FF2B5EF4-FFF2-40B4-BE49-F238E27FC236}">
              <a16:creationId xmlns:a16="http://schemas.microsoft.com/office/drawing/2014/main" id="{E92B988D-2CA0-45B3-AD63-38AAA6F5D31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92" name="Text Box 1">
          <a:extLst>
            <a:ext uri="{FF2B5EF4-FFF2-40B4-BE49-F238E27FC236}">
              <a16:creationId xmlns:a16="http://schemas.microsoft.com/office/drawing/2014/main" id="{8895DF4F-F1C2-4D91-93ED-8C8695423CE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4213D209-4779-4C16-BD40-ED99DFC541E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94" name="Text Box 1">
          <a:extLst>
            <a:ext uri="{FF2B5EF4-FFF2-40B4-BE49-F238E27FC236}">
              <a16:creationId xmlns:a16="http://schemas.microsoft.com/office/drawing/2014/main" id="{0B3AF7E5-48C9-4974-88F9-E388D811E2A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7CDF0E72-0C48-4AAD-94F5-8422354FA68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83B1C9A8-B487-49F8-AB90-A110C554506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397" name="Text Box 1">
          <a:extLst>
            <a:ext uri="{FF2B5EF4-FFF2-40B4-BE49-F238E27FC236}">
              <a16:creationId xmlns:a16="http://schemas.microsoft.com/office/drawing/2014/main" id="{DDD93044-68EE-46D3-89C7-197106E35D6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98" name="Text Box 1">
          <a:extLst>
            <a:ext uri="{FF2B5EF4-FFF2-40B4-BE49-F238E27FC236}">
              <a16:creationId xmlns:a16="http://schemas.microsoft.com/office/drawing/2014/main" id="{8E6722CD-F2D3-4B2A-96A4-53610C822B7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065A242E-C995-4764-952D-2244473BE3A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00" name="Text Box 1">
          <a:extLst>
            <a:ext uri="{FF2B5EF4-FFF2-40B4-BE49-F238E27FC236}">
              <a16:creationId xmlns:a16="http://schemas.microsoft.com/office/drawing/2014/main" id="{9A5B421D-4A15-4E22-9D9A-CE8AF0D1971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01" name="Text Box 1">
          <a:extLst>
            <a:ext uri="{FF2B5EF4-FFF2-40B4-BE49-F238E27FC236}">
              <a16:creationId xmlns:a16="http://schemas.microsoft.com/office/drawing/2014/main" id="{F2B58850-FFDA-485D-AD00-10733CE03AA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02" name="Text Box 1">
          <a:extLst>
            <a:ext uri="{FF2B5EF4-FFF2-40B4-BE49-F238E27FC236}">
              <a16:creationId xmlns:a16="http://schemas.microsoft.com/office/drawing/2014/main" id="{B276959D-D8F4-41C1-A9DB-10DB36D389B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03" name="Text Box 1">
          <a:extLst>
            <a:ext uri="{FF2B5EF4-FFF2-40B4-BE49-F238E27FC236}">
              <a16:creationId xmlns:a16="http://schemas.microsoft.com/office/drawing/2014/main" id="{E197D319-99F8-4401-8DF4-65C2F91FA85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04" name="Text Box 1">
          <a:extLst>
            <a:ext uri="{FF2B5EF4-FFF2-40B4-BE49-F238E27FC236}">
              <a16:creationId xmlns:a16="http://schemas.microsoft.com/office/drawing/2014/main" id="{DE7A0F5B-2BDD-4A3D-85ED-01A95B367DF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C568E62B-2895-417C-95FA-16E805317A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06" name="Text Box 1">
          <a:extLst>
            <a:ext uri="{FF2B5EF4-FFF2-40B4-BE49-F238E27FC236}">
              <a16:creationId xmlns:a16="http://schemas.microsoft.com/office/drawing/2014/main" id="{41608D0E-C541-4485-B916-9129AA5BE25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07" name="Text Box 1">
          <a:extLst>
            <a:ext uri="{FF2B5EF4-FFF2-40B4-BE49-F238E27FC236}">
              <a16:creationId xmlns:a16="http://schemas.microsoft.com/office/drawing/2014/main" id="{B3D5A277-D2D1-456D-8C1B-2043AE673DA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08" name="Text Box 1">
          <a:extLst>
            <a:ext uri="{FF2B5EF4-FFF2-40B4-BE49-F238E27FC236}">
              <a16:creationId xmlns:a16="http://schemas.microsoft.com/office/drawing/2014/main" id="{1D043E3A-3074-4202-8E86-9AC1E45120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09" name="Text Box 1">
          <a:extLst>
            <a:ext uri="{FF2B5EF4-FFF2-40B4-BE49-F238E27FC236}">
              <a16:creationId xmlns:a16="http://schemas.microsoft.com/office/drawing/2014/main" id="{D2CAB3E1-064F-4213-B3DA-4BFA405454D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B8361A89-84AA-47B0-8466-CAEC430F6A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DCF3CE7D-7016-4FF4-AB52-E3D92689E6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12" name="Text Box 1">
          <a:extLst>
            <a:ext uri="{FF2B5EF4-FFF2-40B4-BE49-F238E27FC236}">
              <a16:creationId xmlns:a16="http://schemas.microsoft.com/office/drawing/2014/main" id="{EF223DB6-D6E2-4CC3-91D1-E3B828DB53D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13" name="Text Box 1">
          <a:extLst>
            <a:ext uri="{FF2B5EF4-FFF2-40B4-BE49-F238E27FC236}">
              <a16:creationId xmlns:a16="http://schemas.microsoft.com/office/drawing/2014/main" id="{FF243ECD-8518-428E-B170-DEC38B426E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4" name="Text Box 1">
          <a:extLst>
            <a:ext uri="{FF2B5EF4-FFF2-40B4-BE49-F238E27FC236}">
              <a16:creationId xmlns:a16="http://schemas.microsoft.com/office/drawing/2014/main" id="{D1878032-7B20-48DB-9CE7-9C22DFC153B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5" name="Text Box 1">
          <a:extLst>
            <a:ext uri="{FF2B5EF4-FFF2-40B4-BE49-F238E27FC236}">
              <a16:creationId xmlns:a16="http://schemas.microsoft.com/office/drawing/2014/main" id="{36913236-A66C-4029-8F91-8E173311B76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6" name="Text Box 1">
          <a:extLst>
            <a:ext uri="{FF2B5EF4-FFF2-40B4-BE49-F238E27FC236}">
              <a16:creationId xmlns:a16="http://schemas.microsoft.com/office/drawing/2014/main" id="{587102CE-A001-4DF9-A4B2-925F0008D5B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A172F434-9A9F-41BD-9E46-535CE925FB3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18" name="Text Box 1">
          <a:extLst>
            <a:ext uri="{FF2B5EF4-FFF2-40B4-BE49-F238E27FC236}">
              <a16:creationId xmlns:a16="http://schemas.microsoft.com/office/drawing/2014/main" id="{CAF86F55-A9D6-4FD2-970E-5459095B6AC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19" name="Text Box 1">
          <a:extLst>
            <a:ext uri="{FF2B5EF4-FFF2-40B4-BE49-F238E27FC236}">
              <a16:creationId xmlns:a16="http://schemas.microsoft.com/office/drawing/2014/main" id="{4CDF1C16-BDA7-4FFD-81AF-D6B6A16F4D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20" name="Text Box 1">
          <a:extLst>
            <a:ext uri="{FF2B5EF4-FFF2-40B4-BE49-F238E27FC236}">
              <a16:creationId xmlns:a16="http://schemas.microsoft.com/office/drawing/2014/main" id="{EAEAF8F0-D4E7-4A3B-854C-8EE648992C7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D29D54DE-FB2E-40D2-A310-5812702D08B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2" name="Text Box 1">
          <a:extLst>
            <a:ext uri="{FF2B5EF4-FFF2-40B4-BE49-F238E27FC236}">
              <a16:creationId xmlns:a16="http://schemas.microsoft.com/office/drawing/2014/main" id="{6CE70006-4DCF-4C96-8C42-932ED4E3CC4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E708A0EC-1E68-46B6-8EFA-E16E4E27E30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4" name="Text Box 1">
          <a:extLst>
            <a:ext uri="{FF2B5EF4-FFF2-40B4-BE49-F238E27FC236}">
              <a16:creationId xmlns:a16="http://schemas.microsoft.com/office/drawing/2014/main" id="{C8B770E4-97DE-4655-803D-784F9168352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5" name="Text Box 1">
          <a:extLst>
            <a:ext uri="{FF2B5EF4-FFF2-40B4-BE49-F238E27FC236}">
              <a16:creationId xmlns:a16="http://schemas.microsoft.com/office/drawing/2014/main" id="{B26227F9-0537-4B35-8455-4DF7C7B194F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26" name="Text Box 1">
          <a:extLst>
            <a:ext uri="{FF2B5EF4-FFF2-40B4-BE49-F238E27FC236}">
              <a16:creationId xmlns:a16="http://schemas.microsoft.com/office/drawing/2014/main" id="{07FD4E90-C5BE-443A-985E-CDA19C34A91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A3F60098-1B2A-4B05-87FC-C5401761C0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28" name="Text Box 1">
          <a:extLst>
            <a:ext uri="{FF2B5EF4-FFF2-40B4-BE49-F238E27FC236}">
              <a16:creationId xmlns:a16="http://schemas.microsoft.com/office/drawing/2014/main" id="{EE13D72A-2989-4F6C-8B3D-2B068351062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D8641DE4-D043-462C-90CF-0F5A4640D55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B1135799-4D5D-49DC-8CF1-1978E2F95C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1" name="Text Box 1">
          <a:extLst>
            <a:ext uri="{FF2B5EF4-FFF2-40B4-BE49-F238E27FC236}">
              <a16:creationId xmlns:a16="http://schemas.microsoft.com/office/drawing/2014/main" id="{5ADC2F53-FBF3-4168-A466-B53DDF006BA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2" name="Text Box 1">
          <a:extLst>
            <a:ext uri="{FF2B5EF4-FFF2-40B4-BE49-F238E27FC236}">
              <a16:creationId xmlns:a16="http://schemas.microsoft.com/office/drawing/2014/main" id="{997AFBB8-1625-4AE8-9BBF-D2470E835AD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3" name="Text Box 1">
          <a:extLst>
            <a:ext uri="{FF2B5EF4-FFF2-40B4-BE49-F238E27FC236}">
              <a16:creationId xmlns:a16="http://schemas.microsoft.com/office/drawing/2014/main" id="{E3AF35B0-7B79-4DBA-8D97-5D631D6AD1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34" name="Text Box 1">
          <a:extLst>
            <a:ext uri="{FF2B5EF4-FFF2-40B4-BE49-F238E27FC236}">
              <a16:creationId xmlns:a16="http://schemas.microsoft.com/office/drawing/2014/main" id="{A6340208-44C7-4C70-965F-B9FA74373AD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35" name="Text Box 1">
          <a:extLst>
            <a:ext uri="{FF2B5EF4-FFF2-40B4-BE49-F238E27FC236}">
              <a16:creationId xmlns:a16="http://schemas.microsoft.com/office/drawing/2014/main" id="{9FA2CA54-6F8F-4D24-893D-D2CE233800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36" name="Text Box 1">
          <a:extLst>
            <a:ext uri="{FF2B5EF4-FFF2-40B4-BE49-F238E27FC236}">
              <a16:creationId xmlns:a16="http://schemas.microsoft.com/office/drawing/2014/main" id="{974CE675-0B7C-4F5C-B5B5-A06A767D8F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37" name="Text Box 1">
          <a:extLst>
            <a:ext uri="{FF2B5EF4-FFF2-40B4-BE49-F238E27FC236}">
              <a16:creationId xmlns:a16="http://schemas.microsoft.com/office/drawing/2014/main" id="{7ECC6862-517E-4334-B8DB-04D542D126F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38" name="Text Box 1">
          <a:extLst>
            <a:ext uri="{FF2B5EF4-FFF2-40B4-BE49-F238E27FC236}">
              <a16:creationId xmlns:a16="http://schemas.microsoft.com/office/drawing/2014/main" id="{C20D75BD-D0F1-47CA-AAED-370CE2997B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id="{05FA7622-DA4E-469E-95CB-7B1125B98B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40" name="Text Box 1">
          <a:extLst>
            <a:ext uri="{FF2B5EF4-FFF2-40B4-BE49-F238E27FC236}">
              <a16:creationId xmlns:a16="http://schemas.microsoft.com/office/drawing/2014/main" id="{8770DFCC-C626-4088-9E78-192476BB4E3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DD4C84C2-FE54-4EA9-B959-1D8D3370BD5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42" name="Text Box 1">
          <a:extLst>
            <a:ext uri="{FF2B5EF4-FFF2-40B4-BE49-F238E27FC236}">
              <a16:creationId xmlns:a16="http://schemas.microsoft.com/office/drawing/2014/main" id="{C84FC047-84E9-4BFD-BDC0-163ECCD84B7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F0BA2F8D-2995-4DA8-84C4-69E6A080CC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44" name="Text Box 1">
          <a:extLst>
            <a:ext uri="{FF2B5EF4-FFF2-40B4-BE49-F238E27FC236}">
              <a16:creationId xmlns:a16="http://schemas.microsoft.com/office/drawing/2014/main" id="{7DE81473-893F-415F-A752-57159F2D1D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45" name="Text Box 1">
          <a:extLst>
            <a:ext uri="{FF2B5EF4-FFF2-40B4-BE49-F238E27FC236}">
              <a16:creationId xmlns:a16="http://schemas.microsoft.com/office/drawing/2014/main" id="{170FF9CE-DC11-4425-9A17-017822D0D3A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6" name="Text Box 1">
          <a:extLst>
            <a:ext uri="{FF2B5EF4-FFF2-40B4-BE49-F238E27FC236}">
              <a16:creationId xmlns:a16="http://schemas.microsoft.com/office/drawing/2014/main" id="{FDFD9E88-B438-49E3-BD9C-A931058645A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F0F80424-7B52-4C29-BCF0-FAA4149EE41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8" name="Text Box 1">
          <a:extLst>
            <a:ext uri="{FF2B5EF4-FFF2-40B4-BE49-F238E27FC236}">
              <a16:creationId xmlns:a16="http://schemas.microsoft.com/office/drawing/2014/main" id="{18AA95C6-6635-4FCE-8649-2B754D18B95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9" name="Text Box 1">
          <a:extLst>
            <a:ext uri="{FF2B5EF4-FFF2-40B4-BE49-F238E27FC236}">
              <a16:creationId xmlns:a16="http://schemas.microsoft.com/office/drawing/2014/main" id="{564CD35D-9BCA-4519-BFFA-FA571A99938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50" name="Text Box 1">
          <a:extLst>
            <a:ext uri="{FF2B5EF4-FFF2-40B4-BE49-F238E27FC236}">
              <a16:creationId xmlns:a16="http://schemas.microsoft.com/office/drawing/2014/main" id="{40BBFAA5-4696-4B5C-922E-7FD888E40A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51" name="Text Box 1">
          <a:extLst>
            <a:ext uri="{FF2B5EF4-FFF2-40B4-BE49-F238E27FC236}">
              <a16:creationId xmlns:a16="http://schemas.microsoft.com/office/drawing/2014/main" id="{7DBBFBF2-6B7D-4075-ACEE-C78EC1F7A0C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52" name="Text Box 1">
          <a:extLst>
            <a:ext uri="{FF2B5EF4-FFF2-40B4-BE49-F238E27FC236}">
              <a16:creationId xmlns:a16="http://schemas.microsoft.com/office/drawing/2014/main" id="{337DAD51-7DF0-4BCF-85EE-F4549891AD4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2D665590-C0BF-4675-8B2A-22CF2F29770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4" name="Text Box 1">
          <a:extLst>
            <a:ext uri="{FF2B5EF4-FFF2-40B4-BE49-F238E27FC236}">
              <a16:creationId xmlns:a16="http://schemas.microsoft.com/office/drawing/2014/main" id="{51FA6CD6-2044-4D58-A9BB-56CB2E3104A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5" name="Text Box 1">
          <a:extLst>
            <a:ext uri="{FF2B5EF4-FFF2-40B4-BE49-F238E27FC236}">
              <a16:creationId xmlns:a16="http://schemas.microsoft.com/office/drawing/2014/main" id="{1D59D1FB-803F-4F01-8713-EACFEA1412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6" name="Text Box 1">
          <a:extLst>
            <a:ext uri="{FF2B5EF4-FFF2-40B4-BE49-F238E27FC236}">
              <a16:creationId xmlns:a16="http://schemas.microsoft.com/office/drawing/2014/main" id="{E8EB0B5B-532F-4415-B012-238BDDECC6A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7" name="Text Box 1">
          <a:extLst>
            <a:ext uri="{FF2B5EF4-FFF2-40B4-BE49-F238E27FC236}">
              <a16:creationId xmlns:a16="http://schemas.microsoft.com/office/drawing/2014/main" id="{E5528415-EDE5-4FF3-AD88-331627FC2F3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58" name="Text Box 1">
          <a:extLst>
            <a:ext uri="{FF2B5EF4-FFF2-40B4-BE49-F238E27FC236}">
              <a16:creationId xmlns:a16="http://schemas.microsoft.com/office/drawing/2014/main" id="{9815639D-4DEA-458C-B036-064CB8563DD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59" name="Text Box 1">
          <a:extLst>
            <a:ext uri="{FF2B5EF4-FFF2-40B4-BE49-F238E27FC236}">
              <a16:creationId xmlns:a16="http://schemas.microsoft.com/office/drawing/2014/main" id="{55025660-9CE0-4020-8E05-44D9DD13F4D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60" name="Text Box 1">
          <a:extLst>
            <a:ext uri="{FF2B5EF4-FFF2-40B4-BE49-F238E27FC236}">
              <a16:creationId xmlns:a16="http://schemas.microsoft.com/office/drawing/2014/main" id="{076A249F-544C-450E-A89C-C2F77FDF32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61" name="Text Box 1">
          <a:extLst>
            <a:ext uri="{FF2B5EF4-FFF2-40B4-BE49-F238E27FC236}">
              <a16:creationId xmlns:a16="http://schemas.microsoft.com/office/drawing/2014/main" id="{A3C7D238-22DF-46AF-9A37-0AF42094E04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2" name="Text Box 1">
          <a:extLst>
            <a:ext uri="{FF2B5EF4-FFF2-40B4-BE49-F238E27FC236}">
              <a16:creationId xmlns:a16="http://schemas.microsoft.com/office/drawing/2014/main" id="{561EF589-A347-4D8E-B3C1-146E7E5689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3" name="Text Box 1">
          <a:extLst>
            <a:ext uri="{FF2B5EF4-FFF2-40B4-BE49-F238E27FC236}">
              <a16:creationId xmlns:a16="http://schemas.microsoft.com/office/drawing/2014/main" id="{D0B1744A-2CFA-48D3-A7E2-1C7452F523A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4" name="Text Box 1">
          <a:extLst>
            <a:ext uri="{FF2B5EF4-FFF2-40B4-BE49-F238E27FC236}">
              <a16:creationId xmlns:a16="http://schemas.microsoft.com/office/drawing/2014/main" id="{E4D833E8-0F05-4EF3-963D-4027725ABB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37F6D3A9-E73C-47AB-B0A2-ABFF18BBEC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66" name="Text Box 1">
          <a:extLst>
            <a:ext uri="{FF2B5EF4-FFF2-40B4-BE49-F238E27FC236}">
              <a16:creationId xmlns:a16="http://schemas.microsoft.com/office/drawing/2014/main" id="{92D5AC8D-7042-4112-8CC2-5C0D3388DA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67" name="Text Box 1">
          <a:extLst>
            <a:ext uri="{FF2B5EF4-FFF2-40B4-BE49-F238E27FC236}">
              <a16:creationId xmlns:a16="http://schemas.microsoft.com/office/drawing/2014/main" id="{393381FB-B060-4C82-BF0F-F47B664C627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68" name="Text Box 1">
          <a:extLst>
            <a:ext uri="{FF2B5EF4-FFF2-40B4-BE49-F238E27FC236}">
              <a16:creationId xmlns:a16="http://schemas.microsoft.com/office/drawing/2014/main" id="{E48B9EDA-B66A-443A-A192-3E20B1F558C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69" name="Text Box 1">
          <a:extLst>
            <a:ext uri="{FF2B5EF4-FFF2-40B4-BE49-F238E27FC236}">
              <a16:creationId xmlns:a16="http://schemas.microsoft.com/office/drawing/2014/main" id="{CC6B1C6E-6839-4C36-A067-7BCCFAD5399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70" name="Text Box 1">
          <a:extLst>
            <a:ext uri="{FF2B5EF4-FFF2-40B4-BE49-F238E27FC236}">
              <a16:creationId xmlns:a16="http://schemas.microsoft.com/office/drawing/2014/main" id="{76BAE91D-8090-48D8-B193-1D7E5957A09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71" name="Text Box 1">
          <a:extLst>
            <a:ext uri="{FF2B5EF4-FFF2-40B4-BE49-F238E27FC236}">
              <a16:creationId xmlns:a16="http://schemas.microsoft.com/office/drawing/2014/main" id="{4F60962A-3C7F-4637-B04F-89D4A81D7A1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72" name="Text Box 1">
          <a:extLst>
            <a:ext uri="{FF2B5EF4-FFF2-40B4-BE49-F238E27FC236}">
              <a16:creationId xmlns:a16="http://schemas.microsoft.com/office/drawing/2014/main" id="{AA57E6AD-A076-42E9-9124-0C29B450639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73" name="Text Box 1">
          <a:extLst>
            <a:ext uri="{FF2B5EF4-FFF2-40B4-BE49-F238E27FC236}">
              <a16:creationId xmlns:a16="http://schemas.microsoft.com/office/drawing/2014/main" id="{F64D76BF-78AD-4046-812D-4B5ADDDC813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74" name="Text Box 1">
          <a:extLst>
            <a:ext uri="{FF2B5EF4-FFF2-40B4-BE49-F238E27FC236}">
              <a16:creationId xmlns:a16="http://schemas.microsoft.com/office/drawing/2014/main" id="{55A18FB4-FB85-45C9-8EE9-CC697EF89B0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75" name="Text Box 1">
          <a:extLst>
            <a:ext uri="{FF2B5EF4-FFF2-40B4-BE49-F238E27FC236}">
              <a16:creationId xmlns:a16="http://schemas.microsoft.com/office/drawing/2014/main" id="{BE24EA7B-25A7-432F-8517-937E8EC4E8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76" name="Text Box 1">
          <a:extLst>
            <a:ext uri="{FF2B5EF4-FFF2-40B4-BE49-F238E27FC236}">
              <a16:creationId xmlns:a16="http://schemas.microsoft.com/office/drawing/2014/main" id="{D80D03A2-7FB0-4284-9FB5-1A36C7CE83A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77" name="Text Box 1">
          <a:extLst>
            <a:ext uri="{FF2B5EF4-FFF2-40B4-BE49-F238E27FC236}">
              <a16:creationId xmlns:a16="http://schemas.microsoft.com/office/drawing/2014/main" id="{EBB2E2C8-C05D-40D5-AB9A-53DB021018D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78" name="Text Box 1">
          <a:extLst>
            <a:ext uri="{FF2B5EF4-FFF2-40B4-BE49-F238E27FC236}">
              <a16:creationId xmlns:a16="http://schemas.microsoft.com/office/drawing/2014/main" id="{2FF7423C-ECF1-4363-875F-E7E715723F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79" name="Text Box 1">
          <a:extLst>
            <a:ext uri="{FF2B5EF4-FFF2-40B4-BE49-F238E27FC236}">
              <a16:creationId xmlns:a16="http://schemas.microsoft.com/office/drawing/2014/main" id="{D29DCB28-9EF5-44EE-91FB-27A947C142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80" name="Text Box 1">
          <a:extLst>
            <a:ext uri="{FF2B5EF4-FFF2-40B4-BE49-F238E27FC236}">
              <a16:creationId xmlns:a16="http://schemas.microsoft.com/office/drawing/2014/main" id="{2A65D807-A472-4B87-86F2-E0074A0AD5D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81" name="Text Box 1">
          <a:extLst>
            <a:ext uri="{FF2B5EF4-FFF2-40B4-BE49-F238E27FC236}">
              <a16:creationId xmlns:a16="http://schemas.microsoft.com/office/drawing/2014/main" id="{6D4B12E3-B52A-4D25-BD10-F2956B88552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82" name="Text Box 1">
          <a:extLst>
            <a:ext uri="{FF2B5EF4-FFF2-40B4-BE49-F238E27FC236}">
              <a16:creationId xmlns:a16="http://schemas.microsoft.com/office/drawing/2014/main" id="{F11DA479-9B34-4C90-ACAE-3EA0611EEC2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83" name="Text Box 1">
          <a:extLst>
            <a:ext uri="{FF2B5EF4-FFF2-40B4-BE49-F238E27FC236}">
              <a16:creationId xmlns:a16="http://schemas.microsoft.com/office/drawing/2014/main" id="{7743B7BD-4E31-4BC9-AE82-1488EA98D0C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484" name="Text Box 1">
          <a:extLst>
            <a:ext uri="{FF2B5EF4-FFF2-40B4-BE49-F238E27FC236}">
              <a16:creationId xmlns:a16="http://schemas.microsoft.com/office/drawing/2014/main" id="{AFB71BA9-82D5-45B8-87FB-A875255BB59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485" name="Text Box 1">
          <a:extLst>
            <a:ext uri="{FF2B5EF4-FFF2-40B4-BE49-F238E27FC236}">
              <a16:creationId xmlns:a16="http://schemas.microsoft.com/office/drawing/2014/main" id="{1C76858F-A7AC-465E-AB02-41314A6894D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09EEE284-6324-4865-B67C-19B5AA0683D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51DB8ECE-A12C-468A-8FFB-A70AA46B846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88" name="Text Box 1">
          <a:extLst>
            <a:ext uri="{FF2B5EF4-FFF2-40B4-BE49-F238E27FC236}">
              <a16:creationId xmlns:a16="http://schemas.microsoft.com/office/drawing/2014/main" id="{4DEEA5EC-2278-4A2F-BA78-C2098EDC361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489" name="Text Box 1">
          <a:extLst>
            <a:ext uri="{FF2B5EF4-FFF2-40B4-BE49-F238E27FC236}">
              <a16:creationId xmlns:a16="http://schemas.microsoft.com/office/drawing/2014/main" id="{F30A4B2C-E9C9-4AEA-A057-23B6DE4046E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0" name="Text Box 1">
          <a:extLst>
            <a:ext uri="{FF2B5EF4-FFF2-40B4-BE49-F238E27FC236}">
              <a16:creationId xmlns:a16="http://schemas.microsoft.com/office/drawing/2014/main" id="{1265E849-3DB8-44AA-867B-6A1FCAB30E3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1" name="Text Box 1">
          <a:extLst>
            <a:ext uri="{FF2B5EF4-FFF2-40B4-BE49-F238E27FC236}">
              <a16:creationId xmlns:a16="http://schemas.microsoft.com/office/drawing/2014/main" id="{58AD4EE4-17B0-44A9-BB55-AC9D037BAC9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2" name="Text Box 1">
          <a:extLst>
            <a:ext uri="{FF2B5EF4-FFF2-40B4-BE49-F238E27FC236}">
              <a16:creationId xmlns:a16="http://schemas.microsoft.com/office/drawing/2014/main" id="{A520F7DA-E73D-4425-A9F2-5B4A8601524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3" name="Text Box 1">
          <a:extLst>
            <a:ext uri="{FF2B5EF4-FFF2-40B4-BE49-F238E27FC236}">
              <a16:creationId xmlns:a16="http://schemas.microsoft.com/office/drawing/2014/main" id="{E05B30EB-B70B-4F10-B31A-B588816091B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4" name="Text Box 1">
          <a:extLst>
            <a:ext uri="{FF2B5EF4-FFF2-40B4-BE49-F238E27FC236}">
              <a16:creationId xmlns:a16="http://schemas.microsoft.com/office/drawing/2014/main" id="{A673112B-D1B8-44E1-96FB-E30506862A0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5" name="Text Box 1">
          <a:extLst>
            <a:ext uri="{FF2B5EF4-FFF2-40B4-BE49-F238E27FC236}">
              <a16:creationId xmlns:a16="http://schemas.microsoft.com/office/drawing/2014/main" id="{035BAD62-D437-4639-A5F5-05E98647B72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6" name="Text Box 1">
          <a:extLst>
            <a:ext uri="{FF2B5EF4-FFF2-40B4-BE49-F238E27FC236}">
              <a16:creationId xmlns:a16="http://schemas.microsoft.com/office/drawing/2014/main" id="{0DC3FF4F-2BF0-47AA-A3F6-E3E3B82ADDE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7" name="Text Box 1">
          <a:extLst>
            <a:ext uri="{FF2B5EF4-FFF2-40B4-BE49-F238E27FC236}">
              <a16:creationId xmlns:a16="http://schemas.microsoft.com/office/drawing/2014/main" id="{6477379D-DDE8-4130-846D-4321284BEB5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8" name="Text Box 1">
          <a:extLst>
            <a:ext uri="{FF2B5EF4-FFF2-40B4-BE49-F238E27FC236}">
              <a16:creationId xmlns:a16="http://schemas.microsoft.com/office/drawing/2014/main" id="{666CA585-1D56-4C82-89FB-0EB8A34C374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9" name="Text Box 1">
          <a:extLst>
            <a:ext uri="{FF2B5EF4-FFF2-40B4-BE49-F238E27FC236}">
              <a16:creationId xmlns:a16="http://schemas.microsoft.com/office/drawing/2014/main" id="{EDF3D4CB-6F33-44E3-84A8-3CBF30D42CE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0" name="Text Box 1">
          <a:extLst>
            <a:ext uri="{FF2B5EF4-FFF2-40B4-BE49-F238E27FC236}">
              <a16:creationId xmlns:a16="http://schemas.microsoft.com/office/drawing/2014/main" id="{229F8DFF-BDDC-4549-81EC-7CA4289C7E9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1" name="Text Box 1">
          <a:extLst>
            <a:ext uri="{FF2B5EF4-FFF2-40B4-BE49-F238E27FC236}">
              <a16:creationId xmlns:a16="http://schemas.microsoft.com/office/drawing/2014/main" id="{898D9D85-34DF-49C1-A40A-41792EFABCF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2" name="Text Box 1">
          <a:extLst>
            <a:ext uri="{FF2B5EF4-FFF2-40B4-BE49-F238E27FC236}">
              <a16:creationId xmlns:a16="http://schemas.microsoft.com/office/drawing/2014/main" id="{21F0472C-A47D-44FE-B006-4577A53ACB2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3" name="Text Box 1">
          <a:extLst>
            <a:ext uri="{FF2B5EF4-FFF2-40B4-BE49-F238E27FC236}">
              <a16:creationId xmlns:a16="http://schemas.microsoft.com/office/drawing/2014/main" id="{E5BEC804-878C-4B9E-95B8-4BA6BD1E390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4" name="Text Box 1">
          <a:extLst>
            <a:ext uri="{FF2B5EF4-FFF2-40B4-BE49-F238E27FC236}">
              <a16:creationId xmlns:a16="http://schemas.microsoft.com/office/drawing/2014/main" id="{0F080C89-2888-4785-A92E-AFA28B85E57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5" name="Text Box 1">
          <a:extLst>
            <a:ext uri="{FF2B5EF4-FFF2-40B4-BE49-F238E27FC236}">
              <a16:creationId xmlns:a16="http://schemas.microsoft.com/office/drawing/2014/main" id="{873BD369-0261-4C86-B603-C74BC04AB00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06" name="Text Box 1">
          <a:extLst>
            <a:ext uri="{FF2B5EF4-FFF2-40B4-BE49-F238E27FC236}">
              <a16:creationId xmlns:a16="http://schemas.microsoft.com/office/drawing/2014/main" id="{4300C526-7542-4250-A0B9-018C42EBBD4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07" name="Text Box 1">
          <a:extLst>
            <a:ext uri="{FF2B5EF4-FFF2-40B4-BE49-F238E27FC236}">
              <a16:creationId xmlns:a16="http://schemas.microsoft.com/office/drawing/2014/main" id="{99E13143-A99A-4BA9-826F-0BEE32931F7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08" name="Text Box 1">
          <a:extLst>
            <a:ext uri="{FF2B5EF4-FFF2-40B4-BE49-F238E27FC236}">
              <a16:creationId xmlns:a16="http://schemas.microsoft.com/office/drawing/2014/main" id="{A22D411B-8BF2-496A-A57D-30EA9D1D2F3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1247908E-DEBC-4EBD-B166-E7F6123FCEB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10" name="Text Box 1">
          <a:extLst>
            <a:ext uri="{FF2B5EF4-FFF2-40B4-BE49-F238E27FC236}">
              <a16:creationId xmlns:a16="http://schemas.microsoft.com/office/drawing/2014/main" id="{B402F1A4-EB3B-470C-8B66-15164A96605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11" name="Text Box 1">
          <a:extLst>
            <a:ext uri="{FF2B5EF4-FFF2-40B4-BE49-F238E27FC236}">
              <a16:creationId xmlns:a16="http://schemas.microsoft.com/office/drawing/2014/main" id="{4E66CD59-EA10-48AB-B8E0-26966FAA7B4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12" name="Text Box 1">
          <a:extLst>
            <a:ext uri="{FF2B5EF4-FFF2-40B4-BE49-F238E27FC236}">
              <a16:creationId xmlns:a16="http://schemas.microsoft.com/office/drawing/2014/main" id="{324CBE7F-BD84-4B4F-8605-D6CA71DDB5C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13" name="Text Box 1">
          <a:extLst>
            <a:ext uri="{FF2B5EF4-FFF2-40B4-BE49-F238E27FC236}">
              <a16:creationId xmlns:a16="http://schemas.microsoft.com/office/drawing/2014/main" id="{C5271185-7543-4481-9524-7A02953CF10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14" name="Text Box 1">
          <a:extLst>
            <a:ext uri="{FF2B5EF4-FFF2-40B4-BE49-F238E27FC236}">
              <a16:creationId xmlns:a16="http://schemas.microsoft.com/office/drawing/2014/main" id="{2837A1B3-5D4C-46C6-BD07-F231B34F517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15" name="Text Box 1">
          <a:extLst>
            <a:ext uri="{FF2B5EF4-FFF2-40B4-BE49-F238E27FC236}">
              <a16:creationId xmlns:a16="http://schemas.microsoft.com/office/drawing/2014/main" id="{51F46A11-1080-4929-BF7E-151734E046B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16" name="Text Box 1">
          <a:extLst>
            <a:ext uri="{FF2B5EF4-FFF2-40B4-BE49-F238E27FC236}">
              <a16:creationId xmlns:a16="http://schemas.microsoft.com/office/drawing/2014/main" id="{58C8F99E-835D-4C51-9087-351EBDD5FB6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17" name="Text Box 1">
          <a:extLst>
            <a:ext uri="{FF2B5EF4-FFF2-40B4-BE49-F238E27FC236}">
              <a16:creationId xmlns:a16="http://schemas.microsoft.com/office/drawing/2014/main" id="{8379E4ED-76ED-4353-9FA0-14052CA613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18" name="Text Box 1">
          <a:extLst>
            <a:ext uri="{FF2B5EF4-FFF2-40B4-BE49-F238E27FC236}">
              <a16:creationId xmlns:a16="http://schemas.microsoft.com/office/drawing/2014/main" id="{AF18A750-E787-4C8A-95D8-A30B2E03FF8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19" name="Text Box 1">
          <a:extLst>
            <a:ext uri="{FF2B5EF4-FFF2-40B4-BE49-F238E27FC236}">
              <a16:creationId xmlns:a16="http://schemas.microsoft.com/office/drawing/2014/main" id="{951788E6-A451-4113-8567-2547683D076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20" name="Text Box 1">
          <a:extLst>
            <a:ext uri="{FF2B5EF4-FFF2-40B4-BE49-F238E27FC236}">
              <a16:creationId xmlns:a16="http://schemas.microsoft.com/office/drawing/2014/main" id="{FF6AEA89-B345-4E70-9AE0-5D316C24DF1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21" name="Text Box 1">
          <a:extLst>
            <a:ext uri="{FF2B5EF4-FFF2-40B4-BE49-F238E27FC236}">
              <a16:creationId xmlns:a16="http://schemas.microsoft.com/office/drawing/2014/main" id="{8126B25E-0969-46C7-9337-06AF204FBC9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432F6A47-E3E9-4A06-8C7B-3EA44AA68DC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23" name="Text Box 1">
          <a:extLst>
            <a:ext uri="{FF2B5EF4-FFF2-40B4-BE49-F238E27FC236}">
              <a16:creationId xmlns:a16="http://schemas.microsoft.com/office/drawing/2014/main" id="{457F8B4D-5EE2-49D3-9A6E-8FFB3966F44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24" name="Text Box 1">
          <a:extLst>
            <a:ext uri="{FF2B5EF4-FFF2-40B4-BE49-F238E27FC236}">
              <a16:creationId xmlns:a16="http://schemas.microsoft.com/office/drawing/2014/main" id="{DAD08BBB-1089-4A50-8D9E-E75693C1722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25" name="Text Box 1">
          <a:extLst>
            <a:ext uri="{FF2B5EF4-FFF2-40B4-BE49-F238E27FC236}">
              <a16:creationId xmlns:a16="http://schemas.microsoft.com/office/drawing/2014/main" id="{1C0B838F-BED7-4AAC-A93E-292B31D7F82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26" name="Text Box 1">
          <a:extLst>
            <a:ext uri="{FF2B5EF4-FFF2-40B4-BE49-F238E27FC236}">
              <a16:creationId xmlns:a16="http://schemas.microsoft.com/office/drawing/2014/main" id="{216EE7E3-C6F7-4278-80B7-81767DCB82C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27" name="Text Box 1">
          <a:extLst>
            <a:ext uri="{FF2B5EF4-FFF2-40B4-BE49-F238E27FC236}">
              <a16:creationId xmlns:a16="http://schemas.microsoft.com/office/drawing/2014/main" id="{D4C15ACE-228A-4DFE-A8FE-A723961632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28" name="Text Box 1">
          <a:extLst>
            <a:ext uri="{FF2B5EF4-FFF2-40B4-BE49-F238E27FC236}">
              <a16:creationId xmlns:a16="http://schemas.microsoft.com/office/drawing/2014/main" id="{150AD856-D18C-4B31-8122-5CE3A91407C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29" name="Text Box 1">
          <a:extLst>
            <a:ext uri="{FF2B5EF4-FFF2-40B4-BE49-F238E27FC236}">
              <a16:creationId xmlns:a16="http://schemas.microsoft.com/office/drawing/2014/main" id="{7C63D303-ABED-4410-8A24-7F2364EEF0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30" name="Text Box 1">
          <a:extLst>
            <a:ext uri="{FF2B5EF4-FFF2-40B4-BE49-F238E27FC236}">
              <a16:creationId xmlns:a16="http://schemas.microsoft.com/office/drawing/2014/main" id="{61D9DF74-0D66-4907-9236-51074CAF0FC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31" name="Text Box 1">
          <a:extLst>
            <a:ext uri="{FF2B5EF4-FFF2-40B4-BE49-F238E27FC236}">
              <a16:creationId xmlns:a16="http://schemas.microsoft.com/office/drawing/2014/main" id="{1DFDB55C-A16B-4979-AF43-0AA62EC80E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32" name="Text Box 1">
          <a:extLst>
            <a:ext uri="{FF2B5EF4-FFF2-40B4-BE49-F238E27FC236}">
              <a16:creationId xmlns:a16="http://schemas.microsoft.com/office/drawing/2014/main" id="{879E3C9A-9B7B-4AE2-9178-810D37EB28C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33" name="Text Box 1">
          <a:extLst>
            <a:ext uri="{FF2B5EF4-FFF2-40B4-BE49-F238E27FC236}">
              <a16:creationId xmlns:a16="http://schemas.microsoft.com/office/drawing/2014/main" id="{B3B087D7-4015-474E-9BFB-484D0B02537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34" name="Text Box 1">
          <a:extLst>
            <a:ext uri="{FF2B5EF4-FFF2-40B4-BE49-F238E27FC236}">
              <a16:creationId xmlns:a16="http://schemas.microsoft.com/office/drawing/2014/main" id="{AB039669-27B2-4C8E-8DCD-0AD3DB178B8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35" name="Text Box 1">
          <a:extLst>
            <a:ext uri="{FF2B5EF4-FFF2-40B4-BE49-F238E27FC236}">
              <a16:creationId xmlns:a16="http://schemas.microsoft.com/office/drawing/2014/main" id="{89D924FC-125A-4A29-A8AE-2D3499659C5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36" name="Text Box 1">
          <a:extLst>
            <a:ext uri="{FF2B5EF4-FFF2-40B4-BE49-F238E27FC236}">
              <a16:creationId xmlns:a16="http://schemas.microsoft.com/office/drawing/2014/main" id="{55EE8AF8-4389-4A87-A688-F01EB0B88BB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37" name="Text Box 1">
          <a:extLst>
            <a:ext uri="{FF2B5EF4-FFF2-40B4-BE49-F238E27FC236}">
              <a16:creationId xmlns:a16="http://schemas.microsoft.com/office/drawing/2014/main" id="{CD83932C-B000-495E-A050-2E24CBDAA44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38" name="Text Box 1">
          <a:extLst>
            <a:ext uri="{FF2B5EF4-FFF2-40B4-BE49-F238E27FC236}">
              <a16:creationId xmlns:a16="http://schemas.microsoft.com/office/drawing/2014/main" id="{E32F7460-85CC-49C4-8660-513803128F6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39" name="Text Box 1">
          <a:extLst>
            <a:ext uri="{FF2B5EF4-FFF2-40B4-BE49-F238E27FC236}">
              <a16:creationId xmlns:a16="http://schemas.microsoft.com/office/drawing/2014/main" id="{462E0628-570C-4BDB-9D45-D6E1A3BB448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40" name="Text Box 1">
          <a:extLst>
            <a:ext uri="{FF2B5EF4-FFF2-40B4-BE49-F238E27FC236}">
              <a16:creationId xmlns:a16="http://schemas.microsoft.com/office/drawing/2014/main" id="{AFFFD665-16B7-4372-815F-2CF51AF23C2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41" name="Text Box 1">
          <a:extLst>
            <a:ext uri="{FF2B5EF4-FFF2-40B4-BE49-F238E27FC236}">
              <a16:creationId xmlns:a16="http://schemas.microsoft.com/office/drawing/2014/main" id="{B3D0F6D2-DA25-46FA-AA44-1217113797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42" name="Text Box 1">
          <a:extLst>
            <a:ext uri="{FF2B5EF4-FFF2-40B4-BE49-F238E27FC236}">
              <a16:creationId xmlns:a16="http://schemas.microsoft.com/office/drawing/2014/main" id="{4A8EFC59-EFA6-4701-9281-09F29E68A2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43" name="Text Box 1">
          <a:extLst>
            <a:ext uri="{FF2B5EF4-FFF2-40B4-BE49-F238E27FC236}">
              <a16:creationId xmlns:a16="http://schemas.microsoft.com/office/drawing/2014/main" id="{8F8B9E3A-785A-4834-A383-E3788954987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44" name="Text Box 1">
          <a:extLst>
            <a:ext uri="{FF2B5EF4-FFF2-40B4-BE49-F238E27FC236}">
              <a16:creationId xmlns:a16="http://schemas.microsoft.com/office/drawing/2014/main" id="{9F5D392E-C801-4FE0-8716-FBFA7235396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45" name="Text Box 1">
          <a:extLst>
            <a:ext uri="{FF2B5EF4-FFF2-40B4-BE49-F238E27FC236}">
              <a16:creationId xmlns:a16="http://schemas.microsoft.com/office/drawing/2014/main" id="{C20CEE16-DD4F-4FFE-AF18-27474884AA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46" name="Text Box 1">
          <a:extLst>
            <a:ext uri="{FF2B5EF4-FFF2-40B4-BE49-F238E27FC236}">
              <a16:creationId xmlns:a16="http://schemas.microsoft.com/office/drawing/2014/main" id="{074BD41D-5940-447B-888A-E348104E36A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47" name="Text Box 1">
          <a:extLst>
            <a:ext uri="{FF2B5EF4-FFF2-40B4-BE49-F238E27FC236}">
              <a16:creationId xmlns:a16="http://schemas.microsoft.com/office/drawing/2014/main" id="{055725CF-8187-4D99-A7D3-0AE1C92F511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48" name="Text Box 1">
          <a:extLst>
            <a:ext uri="{FF2B5EF4-FFF2-40B4-BE49-F238E27FC236}">
              <a16:creationId xmlns:a16="http://schemas.microsoft.com/office/drawing/2014/main" id="{F6981C8F-E8A4-4316-8935-CBD200AA17D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8BBDE17A-275A-4A76-90AE-0DD8A6CEFDF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0" name="Text Box 1">
          <a:extLst>
            <a:ext uri="{FF2B5EF4-FFF2-40B4-BE49-F238E27FC236}">
              <a16:creationId xmlns:a16="http://schemas.microsoft.com/office/drawing/2014/main" id="{931130D3-BCAD-440E-8976-A414D885756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1" name="Text Box 1">
          <a:extLst>
            <a:ext uri="{FF2B5EF4-FFF2-40B4-BE49-F238E27FC236}">
              <a16:creationId xmlns:a16="http://schemas.microsoft.com/office/drawing/2014/main" id="{1981F468-C5A7-4654-9D5F-42BFFD5EBFF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A6714E84-397E-4893-9EA0-28DD225E586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3" name="Text Box 1">
          <a:extLst>
            <a:ext uri="{FF2B5EF4-FFF2-40B4-BE49-F238E27FC236}">
              <a16:creationId xmlns:a16="http://schemas.microsoft.com/office/drawing/2014/main" id="{30BC874B-554C-4C70-8187-D7A0506F4C4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205DEC8F-5725-449B-969D-259669589A3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923846C7-D376-4D19-A894-ECABF5013A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56" name="Text Box 1">
          <a:extLst>
            <a:ext uri="{FF2B5EF4-FFF2-40B4-BE49-F238E27FC236}">
              <a16:creationId xmlns:a16="http://schemas.microsoft.com/office/drawing/2014/main" id="{B869B198-C821-4947-9F81-986429C6C88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57" name="Text Box 1">
          <a:extLst>
            <a:ext uri="{FF2B5EF4-FFF2-40B4-BE49-F238E27FC236}">
              <a16:creationId xmlns:a16="http://schemas.microsoft.com/office/drawing/2014/main" id="{843DA431-EDAA-4354-8458-EC875648D69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58" name="Text Box 1">
          <a:extLst>
            <a:ext uri="{FF2B5EF4-FFF2-40B4-BE49-F238E27FC236}">
              <a16:creationId xmlns:a16="http://schemas.microsoft.com/office/drawing/2014/main" id="{52A61013-4F54-46F4-B6AE-1BEE68A8212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59" name="Text Box 1">
          <a:extLst>
            <a:ext uri="{FF2B5EF4-FFF2-40B4-BE49-F238E27FC236}">
              <a16:creationId xmlns:a16="http://schemas.microsoft.com/office/drawing/2014/main" id="{EB47A4D8-19A5-45FF-B0D0-4F867C3ECA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60" name="Text Box 1">
          <a:extLst>
            <a:ext uri="{FF2B5EF4-FFF2-40B4-BE49-F238E27FC236}">
              <a16:creationId xmlns:a16="http://schemas.microsoft.com/office/drawing/2014/main" id="{25679649-2958-4DDC-ACA2-42AF602498F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61" name="Text Box 1">
          <a:extLst>
            <a:ext uri="{FF2B5EF4-FFF2-40B4-BE49-F238E27FC236}">
              <a16:creationId xmlns:a16="http://schemas.microsoft.com/office/drawing/2014/main" id="{653D5227-13A5-4FFD-89A7-37B75A9A92C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62" name="Text Box 1">
          <a:extLst>
            <a:ext uri="{FF2B5EF4-FFF2-40B4-BE49-F238E27FC236}">
              <a16:creationId xmlns:a16="http://schemas.microsoft.com/office/drawing/2014/main" id="{9B226668-94AC-45CC-9FB5-C455F9BD1CF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63" name="Text Box 1">
          <a:extLst>
            <a:ext uri="{FF2B5EF4-FFF2-40B4-BE49-F238E27FC236}">
              <a16:creationId xmlns:a16="http://schemas.microsoft.com/office/drawing/2014/main" id="{24610419-AEBD-4ECE-985C-A69358DE130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64" name="Text Box 1">
          <a:extLst>
            <a:ext uri="{FF2B5EF4-FFF2-40B4-BE49-F238E27FC236}">
              <a16:creationId xmlns:a16="http://schemas.microsoft.com/office/drawing/2014/main" id="{F258BF7D-5ECC-45E4-803C-4CCE96CE886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65" name="Text Box 1">
          <a:extLst>
            <a:ext uri="{FF2B5EF4-FFF2-40B4-BE49-F238E27FC236}">
              <a16:creationId xmlns:a16="http://schemas.microsoft.com/office/drawing/2014/main" id="{EA96F1FD-1C24-448E-958B-672E6FF4E52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66" name="Text Box 1">
          <a:extLst>
            <a:ext uri="{FF2B5EF4-FFF2-40B4-BE49-F238E27FC236}">
              <a16:creationId xmlns:a16="http://schemas.microsoft.com/office/drawing/2014/main" id="{6235AF51-826B-40E9-BA3D-463C2B27C1A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D8BCAD2B-3F23-4F80-ADB2-8853CDB045E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68" name="Text Box 1">
          <a:extLst>
            <a:ext uri="{FF2B5EF4-FFF2-40B4-BE49-F238E27FC236}">
              <a16:creationId xmlns:a16="http://schemas.microsoft.com/office/drawing/2014/main" id="{824D5D98-4631-42EF-9FE0-2FC82B6C7A8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69" name="Text Box 1">
          <a:extLst>
            <a:ext uri="{FF2B5EF4-FFF2-40B4-BE49-F238E27FC236}">
              <a16:creationId xmlns:a16="http://schemas.microsoft.com/office/drawing/2014/main" id="{44FC3A08-528B-487D-AD60-3F5A935BC9E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89E3D0A4-EF33-4B67-A64B-85C28BC184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71" name="Text Box 1">
          <a:extLst>
            <a:ext uri="{FF2B5EF4-FFF2-40B4-BE49-F238E27FC236}">
              <a16:creationId xmlns:a16="http://schemas.microsoft.com/office/drawing/2014/main" id="{E3848D5C-8940-4342-A6FE-3CEBE41A9DE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72" name="Text Box 1">
          <a:extLst>
            <a:ext uri="{FF2B5EF4-FFF2-40B4-BE49-F238E27FC236}">
              <a16:creationId xmlns:a16="http://schemas.microsoft.com/office/drawing/2014/main" id="{364093E5-5F4D-4F31-AD95-E36F5EFC8B1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73" name="Text Box 1">
          <a:extLst>
            <a:ext uri="{FF2B5EF4-FFF2-40B4-BE49-F238E27FC236}">
              <a16:creationId xmlns:a16="http://schemas.microsoft.com/office/drawing/2014/main" id="{7E24C77B-E195-43ED-A1E2-016FE4AB89C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74" name="Text Box 1">
          <a:extLst>
            <a:ext uri="{FF2B5EF4-FFF2-40B4-BE49-F238E27FC236}">
              <a16:creationId xmlns:a16="http://schemas.microsoft.com/office/drawing/2014/main" id="{6D22F0BD-9416-453E-B1D1-E72FA331BA3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75" name="Text Box 1">
          <a:extLst>
            <a:ext uri="{FF2B5EF4-FFF2-40B4-BE49-F238E27FC236}">
              <a16:creationId xmlns:a16="http://schemas.microsoft.com/office/drawing/2014/main" id="{2FBE38AF-F346-485F-9753-EA7FFD875A0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76" name="Text Box 1">
          <a:extLst>
            <a:ext uri="{FF2B5EF4-FFF2-40B4-BE49-F238E27FC236}">
              <a16:creationId xmlns:a16="http://schemas.microsoft.com/office/drawing/2014/main" id="{BAAE5FB8-0DA5-4B03-9DE5-8C4326DE042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77" name="Text Box 1">
          <a:extLst>
            <a:ext uri="{FF2B5EF4-FFF2-40B4-BE49-F238E27FC236}">
              <a16:creationId xmlns:a16="http://schemas.microsoft.com/office/drawing/2014/main" id="{CD1C0EC8-A642-4B9A-8715-1B3ED5F8C3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78" name="Text Box 1">
          <a:extLst>
            <a:ext uri="{FF2B5EF4-FFF2-40B4-BE49-F238E27FC236}">
              <a16:creationId xmlns:a16="http://schemas.microsoft.com/office/drawing/2014/main" id="{88728146-1F20-426F-B160-903BFAFBF5D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B4FD7AF2-5DCE-4738-BBD7-9FB1FEAE48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0" name="Text Box 1">
          <a:extLst>
            <a:ext uri="{FF2B5EF4-FFF2-40B4-BE49-F238E27FC236}">
              <a16:creationId xmlns:a16="http://schemas.microsoft.com/office/drawing/2014/main" id="{F5089B50-45E6-4CA5-BBDC-85088AAD589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1" name="Text Box 1">
          <a:extLst>
            <a:ext uri="{FF2B5EF4-FFF2-40B4-BE49-F238E27FC236}">
              <a16:creationId xmlns:a16="http://schemas.microsoft.com/office/drawing/2014/main" id="{D6E4F770-FD42-408F-A167-6753688E7F9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1EB96F70-01B4-44F8-8670-FBD762D5FB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3" name="Text Box 1">
          <a:extLst>
            <a:ext uri="{FF2B5EF4-FFF2-40B4-BE49-F238E27FC236}">
              <a16:creationId xmlns:a16="http://schemas.microsoft.com/office/drawing/2014/main" id="{0B0B8111-EED6-4A33-B7FC-A005ADF004C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4" name="Text Box 1">
          <a:extLst>
            <a:ext uri="{FF2B5EF4-FFF2-40B4-BE49-F238E27FC236}">
              <a16:creationId xmlns:a16="http://schemas.microsoft.com/office/drawing/2014/main" id="{442892DB-B5D0-4C79-A1E4-7E9507343FE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CEF8F136-7960-4D56-B040-F32FCA9E9BB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6" name="Text Box 1">
          <a:extLst>
            <a:ext uri="{FF2B5EF4-FFF2-40B4-BE49-F238E27FC236}">
              <a16:creationId xmlns:a16="http://schemas.microsoft.com/office/drawing/2014/main" id="{EB326B9D-D57E-4EDB-B759-2B532342B39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7" name="Text Box 1">
          <a:extLst>
            <a:ext uri="{FF2B5EF4-FFF2-40B4-BE49-F238E27FC236}">
              <a16:creationId xmlns:a16="http://schemas.microsoft.com/office/drawing/2014/main" id="{6107B543-E81D-4492-AAE0-FF21DE04169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8" name="Text Box 1">
          <a:extLst>
            <a:ext uri="{FF2B5EF4-FFF2-40B4-BE49-F238E27FC236}">
              <a16:creationId xmlns:a16="http://schemas.microsoft.com/office/drawing/2014/main" id="{9E8598DA-EF98-43CE-AB1A-2571B6C64C1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9" name="Text Box 1">
          <a:extLst>
            <a:ext uri="{FF2B5EF4-FFF2-40B4-BE49-F238E27FC236}">
              <a16:creationId xmlns:a16="http://schemas.microsoft.com/office/drawing/2014/main" id="{F7B5A452-104D-4A8D-8631-A358656133E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0" name="Text Box 1">
          <a:extLst>
            <a:ext uri="{FF2B5EF4-FFF2-40B4-BE49-F238E27FC236}">
              <a16:creationId xmlns:a16="http://schemas.microsoft.com/office/drawing/2014/main" id="{F4449846-2463-4590-94CF-1CE35F327F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0F27A505-F19D-4B8D-A670-723D546796F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2" name="Text Box 1">
          <a:extLst>
            <a:ext uri="{FF2B5EF4-FFF2-40B4-BE49-F238E27FC236}">
              <a16:creationId xmlns:a16="http://schemas.microsoft.com/office/drawing/2014/main" id="{B674A6E9-D77C-41EF-AC0E-00E2F8B7D9A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3" name="Text Box 1">
          <a:extLst>
            <a:ext uri="{FF2B5EF4-FFF2-40B4-BE49-F238E27FC236}">
              <a16:creationId xmlns:a16="http://schemas.microsoft.com/office/drawing/2014/main" id="{14618F4A-52DE-45E1-B8B8-5D57CAE6B28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C55DA40A-8A10-45CF-A8BB-57103FFE7E4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95" name="Text Box 1">
          <a:extLst>
            <a:ext uri="{FF2B5EF4-FFF2-40B4-BE49-F238E27FC236}">
              <a16:creationId xmlns:a16="http://schemas.microsoft.com/office/drawing/2014/main" id="{2584E250-FA86-4ECF-BB3A-D311766AC48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1CB495AC-B2F8-4583-B75C-36FCB2BF88F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A9BD7A0F-A0ED-4EF4-8B54-A43716DB043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98" name="Text Box 1">
          <a:extLst>
            <a:ext uri="{FF2B5EF4-FFF2-40B4-BE49-F238E27FC236}">
              <a16:creationId xmlns:a16="http://schemas.microsoft.com/office/drawing/2014/main" id="{69053651-D472-4A30-B394-B5419A10F07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599" name="Text Box 1">
          <a:extLst>
            <a:ext uri="{FF2B5EF4-FFF2-40B4-BE49-F238E27FC236}">
              <a16:creationId xmlns:a16="http://schemas.microsoft.com/office/drawing/2014/main" id="{B7F5C3B1-112E-4EA9-BF95-B17157B45EA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00" name="Text Box 1">
          <a:extLst>
            <a:ext uri="{FF2B5EF4-FFF2-40B4-BE49-F238E27FC236}">
              <a16:creationId xmlns:a16="http://schemas.microsoft.com/office/drawing/2014/main" id="{946E78A6-7970-432B-8201-087DE630C15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01" name="Text Box 1">
          <a:extLst>
            <a:ext uri="{FF2B5EF4-FFF2-40B4-BE49-F238E27FC236}">
              <a16:creationId xmlns:a16="http://schemas.microsoft.com/office/drawing/2014/main" id="{F1D26FD9-AD47-4913-9A00-43DF5CFBE38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02" name="Text Box 1">
          <a:extLst>
            <a:ext uri="{FF2B5EF4-FFF2-40B4-BE49-F238E27FC236}">
              <a16:creationId xmlns:a16="http://schemas.microsoft.com/office/drawing/2014/main" id="{821BEBBE-057F-447E-9E00-8146BFB908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AE9568F9-E170-4BC4-8132-BDAB93663E2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04" name="Text Box 1">
          <a:extLst>
            <a:ext uri="{FF2B5EF4-FFF2-40B4-BE49-F238E27FC236}">
              <a16:creationId xmlns:a16="http://schemas.microsoft.com/office/drawing/2014/main" id="{C80E4D0D-3461-435A-8F98-145FC4B2708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05" name="Text Box 1">
          <a:extLst>
            <a:ext uri="{FF2B5EF4-FFF2-40B4-BE49-F238E27FC236}">
              <a16:creationId xmlns:a16="http://schemas.microsoft.com/office/drawing/2014/main" id="{D964D776-9848-49F0-B41B-3521E7AE183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06" name="Text Box 1">
          <a:extLst>
            <a:ext uri="{FF2B5EF4-FFF2-40B4-BE49-F238E27FC236}">
              <a16:creationId xmlns:a16="http://schemas.microsoft.com/office/drawing/2014/main" id="{8B89FFFA-C8E9-4F22-A654-DC1DDCD63BD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07" name="Text Box 1">
          <a:extLst>
            <a:ext uri="{FF2B5EF4-FFF2-40B4-BE49-F238E27FC236}">
              <a16:creationId xmlns:a16="http://schemas.microsoft.com/office/drawing/2014/main" id="{2377A806-4FC8-472D-A339-F094E1C25B3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08" name="Text Box 1">
          <a:extLst>
            <a:ext uri="{FF2B5EF4-FFF2-40B4-BE49-F238E27FC236}">
              <a16:creationId xmlns:a16="http://schemas.microsoft.com/office/drawing/2014/main" id="{5DAA86D1-72F5-41B5-B04A-8EEC30BCC57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26FDC6EC-B58C-40E0-B466-EC9E8BDAB19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10" name="Text Box 1">
          <a:extLst>
            <a:ext uri="{FF2B5EF4-FFF2-40B4-BE49-F238E27FC236}">
              <a16:creationId xmlns:a16="http://schemas.microsoft.com/office/drawing/2014/main" id="{F45F5E74-6C6E-495B-9DF4-416AB04757D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11" name="Text Box 1">
          <a:extLst>
            <a:ext uri="{FF2B5EF4-FFF2-40B4-BE49-F238E27FC236}">
              <a16:creationId xmlns:a16="http://schemas.microsoft.com/office/drawing/2014/main" id="{AF959828-4E04-4B6D-AF32-77947648CFE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12" name="Text Box 1">
          <a:extLst>
            <a:ext uri="{FF2B5EF4-FFF2-40B4-BE49-F238E27FC236}">
              <a16:creationId xmlns:a16="http://schemas.microsoft.com/office/drawing/2014/main" id="{3EC1EB8E-8A06-4F2A-B89D-E3C1304DC1A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13" name="Text Box 1">
          <a:extLst>
            <a:ext uri="{FF2B5EF4-FFF2-40B4-BE49-F238E27FC236}">
              <a16:creationId xmlns:a16="http://schemas.microsoft.com/office/drawing/2014/main" id="{D3A8CBDD-7E44-4642-82BC-27C96CEF13C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14" name="Text Box 1">
          <a:extLst>
            <a:ext uri="{FF2B5EF4-FFF2-40B4-BE49-F238E27FC236}">
              <a16:creationId xmlns:a16="http://schemas.microsoft.com/office/drawing/2014/main" id="{CCD1D154-623F-43A7-AC8E-BF68E0994EC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C0E69476-18F9-4CCA-AC62-FF0D998212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16" name="Text Box 1">
          <a:extLst>
            <a:ext uri="{FF2B5EF4-FFF2-40B4-BE49-F238E27FC236}">
              <a16:creationId xmlns:a16="http://schemas.microsoft.com/office/drawing/2014/main" id="{9EEAF2CF-0A9D-486C-9AD1-D0070F2CDF0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D70A9851-DDAD-448C-A2EC-C884A9B5559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FE3E25D4-9166-4014-9E40-725C579F4D7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19" name="Text Box 1">
          <a:extLst>
            <a:ext uri="{FF2B5EF4-FFF2-40B4-BE49-F238E27FC236}">
              <a16:creationId xmlns:a16="http://schemas.microsoft.com/office/drawing/2014/main" id="{8A39AE7F-7BEE-4281-9986-D7BA247AB46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20" name="Text Box 1">
          <a:extLst>
            <a:ext uri="{FF2B5EF4-FFF2-40B4-BE49-F238E27FC236}">
              <a16:creationId xmlns:a16="http://schemas.microsoft.com/office/drawing/2014/main" id="{B98BD734-78C1-4241-99F3-47DEFBBEA0A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21" name="Text Box 1">
          <a:extLst>
            <a:ext uri="{FF2B5EF4-FFF2-40B4-BE49-F238E27FC236}">
              <a16:creationId xmlns:a16="http://schemas.microsoft.com/office/drawing/2014/main" id="{E7D90BF8-AA9C-4C8E-A947-F8097D2134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22" name="Text Box 1">
          <a:extLst>
            <a:ext uri="{FF2B5EF4-FFF2-40B4-BE49-F238E27FC236}">
              <a16:creationId xmlns:a16="http://schemas.microsoft.com/office/drawing/2014/main" id="{2AAB309A-E136-4C1B-843E-FD320C3937E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23" name="Text Box 1">
          <a:extLst>
            <a:ext uri="{FF2B5EF4-FFF2-40B4-BE49-F238E27FC236}">
              <a16:creationId xmlns:a16="http://schemas.microsoft.com/office/drawing/2014/main" id="{A433AAD1-082E-4C42-996E-A6D69187BB9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24" name="Text Box 1">
          <a:extLst>
            <a:ext uri="{FF2B5EF4-FFF2-40B4-BE49-F238E27FC236}">
              <a16:creationId xmlns:a16="http://schemas.microsoft.com/office/drawing/2014/main" id="{2F316829-3B20-4CEB-86F7-37BCE1FE887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25" name="Text Box 1">
          <a:extLst>
            <a:ext uri="{FF2B5EF4-FFF2-40B4-BE49-F238E27FC236}">
              <a16:creationId xmlns:a16="http://schemas.microsoft.com/office/drawing/2014/main" id="{4AB4A4BA-EBD2-418B-8F5A-18FA52908D4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26" name="Text Box 1">
          <a:extLst>
            <a:ext uri="{FF2B5EF4-FFF2-40B4-BE49-F238E27FC236}">
              <a16:creationId xmlns:a16="http://schemas.microsoft.com/office/drawing/2014/main" id="{F18BB1A5-5EC3-4F39-A6E4-E85DF1E8F1E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2B3DD38F-B66D-4B5E-A419-5D16571774D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628" name="Text Box 1">
          <a:extLst>
            <a:ext uri="{FF2B5EF4-FFF2-40B4-BE49-F238E27FC236}">
              <a16:creationId xmlns:a16="http://schemas.microsoft.com/office/drawing/2014/main" id="{E06EE91A-192A-4D7D-9DAC-C62755B075E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29" name="Text Box 1">
          <a:extLst>
            <a:ext uri="{FF2B5EF4-FFF2-40B4-BE49-F238E27FC236}">
              <a16:creationId xmlns:a16="http://schemas.microsoft.com/office/drawing/2014/main" id="{BCDBCC7F-66B8-43E3-9E88-A3054AB8871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30" name="Text Box 1">
          <a:extLst>
            <a:ext uri="{FF2B5EF4-FFF2-40B4-BE49-F238E27FC236}">
              <a16:creationId xmlns:a16="http://schemas.microsoft.com/office/drawing/2014/main" id="{00FD13E6-90CC-4D2B-AB99-AAFEEDAD181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31" name="Text Box 1">
          <a:extLst>
            <a:ext uri="{FF2B5EF4-FFF2-40B4-BE49-F238E27FC236}">
              <a16:creationId xmlns:a16="http://schemas.microsoft.com/office/drawing/2014/main" id="{B56E9466-3F86-489F-AC5A-2ECE1B8BD53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32" name="Text Box 1">
          <a:extLst>
            <a:ext uri="{FF2B5EF4-FFF2-40B4-BE49-F238E27FC236}">
              <a16:creationId xmlns:a16="http://schemas.microsoft.com/office/drawing/2014/main" id="{D519B456-49CF-47C6-9444-6C044EBEF1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1A52984B-1A67-4D52-9466-382374D9BCC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34" name="Text Box 1">
          <a:extLst>
            <a:ext uri="{FF2B5EF4-FFF2-40B4-BE49-F238E27FC236}">
              <a16:creationId xmlns:a16="http://schemas.microsoft.com/office/drawing/2014/main" id="{BF9C3A66-4738-44DC-9D6A-D5E77E76627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35" name="Text Box 1">
          <a:extLst>
            <a:ext uri="{FF2B5EF4-FFF2-40B4-BE49-F238E27FC236}">
              <a16:creationId xmlns:a16="http://schemas.microsoft.com/office/drawing/2014/main" id="{F754848F-4A0F-4717-8EC0-0AFB099D1FC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36" name="Text Box 1">
          <a:extLst>
            <a:ext uri="{FF2B5EF4-FFF2-40B4-BE49-F238E27FC236}">
              <a16:creationId xmlns:a16="http://schemas.microsoft.com/office/drawing/2014/main" id="{1D8B466C-DE23-4E00-89CB-D37031BB91E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37" name="Text Box 1">
          <a:extLst>
            <a:ext uri="{FF2B5EF4-FFF2-40B4-BE49-F238E27FC236}">
              <a16:creationId xmlns:a16="http://schemas.microsoft.com/office/drawing/2014/main" id="{62A3797A-1CA1-4DB2-8CFA-D19D1B2B5A5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38" name="Text Box 1">
          <a:extLst>
            <a:ext uri="{FF2B5EF4-FFF2-40B4-BE49-F238E27FC236}">
              <a16:creationId xmlns:a16="http://schemas.microsoft.com/office/drawing/2014/main" id="{EE2BA673-C101-4FDC-B5A0-7073AE5AD44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5678BBBD-ACDF-4E1F-BB39-1AD58AE8CB5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89F2596F-2EE3-4546-A763-510683106E4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41" name="Text Box 1">
          <a:extLst>
            <a:ext uri="{FF2B5EF4-FFF2-40B4-BE49-F238E27FC236}">
              <a16:creationId xmlns:a16="http://schemas.microsoft.com/office/drawing/2014/main" id="{46FA7A95-FE92-48B5-A698-A7C3FB9DB4F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42" name="Text Box 1">
          <a:extLst>
            <a:ext uri="{FF2B5EF4-FFF2-40B4-BE49-F238E27FC236}">
              <a16:creationId xmlns:a16="http://schemas.microsoft.com/office/drawing/2014/main" id="{7682C69E-5651-4918-8156-509CFBF3C36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43" name="Text Box 1">
          <a:extLst>
            <a:ext uri="{FF2B5EF4-FFF2-40B4-BE49-F238E27FC236}">
              <a16:creationId xmlns:a16="http://schemas.microsoft.com/office/drawing/2014/main" id="{0C1F946A-34D9-4042-A504-9E6025393DA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44" name="Text Box 1">
          <a:extLst>
            <a:ext uri="{FF2B5EF4-FFF2-40B4-BE49-F238E27FC236}">
              <a16:creationId xmlns:a16="http://schemas.microsoft.com/office/drawing/2014/main" id="{C90A3CD3-902F-4C94-8AC5-95E3BE54B8A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45" name="Text Box 1">
          <a:extLst>
            <a:ext uri="{FF2B5EF4-FFF2-40B4-BE49-F238E27FC236}">
              <a16:creationId xmlns:a16="http://schemas.microsoft.com/office/drawing/2014/main" id="{9286EFC9-0DAF-4321-AA31-10D08048542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46" name="Text Box 1">
          <a:extLst>
            <a:ext uri="{FF2B5EF4-FFF2-40B4-BE49-F238E27FC236}">
              <a16:creationId xmlns:a16="http://schemas.microsoft.com/office/drawing/2014/main" id="{F830C1E9-566D-4DC2-8365-2F914DA9011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04D74504-01D4-4579-BF69-7079CCB593D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81A1AD64-6B20-4AF9-B3D7-777D67FED65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49" name="Text Box 1">
          <a:extLst>
            <a:ext uri="{FF2B5EF4-FFF2-40B4-BE49-F238E27FC236}">
              <a16:creationId xmlns:a16="http://schemas.microsoft.com/office/drawing/2014/main" id="{60A475BA-62EC-4484-94ED-A4C5B780FBE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50" name="Text Box 1">
          <a:extLst>
            <a:ext uri="{FF2B5EF4-FFF2-40B4-BE49-F238E27FC236}">
              <a16:creationId xmlns:a16="http://schemas.microsoft.com/office/drawing/2014/main" id="{0E26EEF9-1CF6-4BA5-AE2E-A08A8D6902B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51" name="Text Box 1">
          <a:extLst>
            <a:ext uri="{FF2B5EF4-FFF2-40B4-BE49-F238E27FC236}">
              <a16:creationId xmlns:a16="http://schemas.microsoft.com/office/drawing/2014/main" id="{A02F2AB5-F564-47EC-85D3-01B63FA48E7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52" name="Text Box 1">
          <a:extLst>
            <a:ext uri="{FF2B5EF4-FFF2-40B4-BE49-F238E27FC236}">
              <a16:creationId xmlns:a16="http://schemas.microsoft.com/office/drawing/2014/main" id="{B6F4A942-E5B1-4465-9CFA-7E69EC2A60F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53" name="Text Box 1">
          <a:extLst>
            <a:ext uri="{FF2B5EF4-FFF2-40B4-BE49-F238E27FC236}">
              <a16:creationId xmlns:a16="http://schemas.microsoft.com/office/drawing/2014/main" id="{07705C66-5089-4E25-8A27-4606F8EAD11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4" name="Text Box 1">
          <a:extLst>
            <a:ext uri="{FF2B5EF4-FFF2-40B4-BE49-F238E27FC236}">
              <a16:creationId xmlns:a16="http://schemas.microsoft.com/office/drawing/2014/main" id="{F5EBF295-8139-4C45-B440-5857D8596FF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5" name="Text Box 1">
          <a:extLst>
            <a:ext uri="{FF2B5EF4-FFF2-40B4-BE49-F238E27FC236}">
              <a16:creationId xmlns:a16="http://schemas.microsoft.com/office/drawing/2014/main" id="{896B8F22-0981-49DF-B671-15D5D314CBA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CC40EACF-D518-4259-9052-19EC7D93499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7" name="Text Box 1">
          <a:extLst>
            <a:ext uri="{FF2B5EF4-FFF2-40B4-BE49-F238E27FC236}">
              <a16:creationId xmlns:a16="http://schemas.microsoft.com/office/drawing/2014/main" id="{7FD31F4E-0B88-4BFF-9BF6-3E4C91DEF9F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58" name="Text Box 1">
          <a:extLst>
            <a:ext uri="{FF2B5EF4-FFF2-40B4-BE49-F238E27FC236}">
              <a16:creationId xmlns:a16="http://schemas.microsoft.com/office/drawing/2014/main" id="{C6ABDAAF-532C-44CE-B195-55B83C5B603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59" name="Text Box 1">
          <a:extLst>
            <a:ext uri="{FF2B5EF4-FFF2-40B4-BE49-F238E27FC236}">
              <a16:creationId xmlns:a16="http://schemas.microsoft.com/office/drawing/2014/main" id="{01EAB7DC-63FB-4DA9-8773-5095A884786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60" name="Text Box 1">
          <a:extLst>
            <a:ext uri="{FF2B5EF4-FFF2-40B4-BE49-F238E27FC236}">
              <a16:creationId xmlns:a16="http://schemas.microsoft.com/office/drawing/2014/main" id="{04A9FD2B-1AEE-48B0-99AE-91E7D3E4F0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61" name="Text Box 1">
          <a:extLst>
            <a:ext uri="{FF2B5EF4-FFF2-40B4-BE49-F238E27FC236}">
              <a16:creationId xmlns:a16="http://schemas.microsoft.com/office/drawing/2014/main" id="{4EA94614-E25A-484C-94EF-27CFBA222E2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2" name="Text Box 1">
          <a:extLst>
            <a:ext uri="{FF2B5EF4-FFF2-40B4-BE49-F238E27FC236}">
              <a16:creationId xmlns:a16="http://schemas.microsoft.com/office/drawing/2014/main" id="{31EF867D-C313-4229-948B-FD2702CB5DA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3" name="Text Box 1">
          <a:extLst>
            <a:ext uri="{FF2B5EF4-FFF2-40B4-BE49-F238E27FC236}">
              <a16:creationId xmlns:a16="http://schemas.microsoft.com/office/drawing/2014/main" id="{574B00A3-DB89-4010-AEF2-0D9CDB669D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4" name="Text Box 1">
          <a:extLst>
            <a:ext uri="{FF2B5EF4-FFF2-40B4-BE49-F238E27FC236}">
              <a16:creationId xmlns:a16="http://schemas.microsoft.com/office/drawing/2014/main" id="{2C796A03-3B91-4B8B-BF3B-6343F39FBD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5" name="Text Box 1">
          <a:extLst>
            <a:ext uri="{FF2B5EF4-FFF2-40B4-BE49-F238E27FC236}">
              <a16:creationId xmlns:a16="http://schemas.microsoft.com/office/drawing/2014/main" id="{72D47AA7-9213-4789-B586-79820DE45E1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66" name="Text Box 1">
          <a:extLst>
            <a:ext uri="{FF2B5EF4-FFF2-40B4-BE49-F238E27FC236}">
              <a16:creationId xmlns:a16="http://schemas.microsoft.com/office/drawing/2014/main" id="{8417A707-AF32-4CF4-99A8-ABA48B1C63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67" name="Text Box 1">
          <a:extLst>
            <a:ext uri="{FF2B5EF4-FFF2-40B4-BE49-F238E27FC236}">
              <a16:creationId xmlns:a16="http://schemas.microsoft.com/office/drawing/2014/main" id="{282F26CB-E48C-47C0-A880-7B282784292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68" name="Text Box 1">
          <a:extLst>
            <a:ext uri="{FF2B5EF4-FFF2-40B4-BE49-F238E27FC236}">
              <a16:creationId xmlns:a16="http://schemas.microsoft.com/office/drawing/2014/main" id="{68CD9CEC-4040-4C42-89B8-50E7C95A787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69" name="Text Box 1">
          <a:extLst>
            <a:ext uri="{FF2B5EF4-FFF2-40B4-BE49-F238E27FC236}">
              <a16:creationId xmlns:a16="http://schemas.microsoft.com/office/drawing/2014/main" id="{AC143F41-6605-4AC2-ABA6-59A690BFCBD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0" name="Text Box 1">
          <a:extLst>
            <a:ext uri="{FF2B5EF4-FFF2-40B4-BE49-F238E27FC236}">
              <a16:creationId xmlns:a16="http://schemas.microsoft.com/office/drawing/2014/main" id="{E32E0A9C-DFB4-4E6E-B6FD-40B97F36F6A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1" name="Text Box 1">
          <a:extLst>
            <a:ext uri="{FF2B5EF4-FFF2-40B4-BE49-F238E27FC236}">
              <a16:creationId xmlns:a16="http://schemas.microsoft.com/office/drawing/2014/main" id="{6FB5DCF0-D569-4BB1-B99D-DF34ACCF9D5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2" name="Text Box 1">
          <a:extLst>
            <a:ext uri="{FF2B5EF4-FFF2-40B4-BE49-F238E27FC236}">
              <a16:creationId xmlns:a16="http://schemas.microsoft.com/office/drawing/2014/main" id="{820ABAF0-0EB6-43AC-A8BF-B632EC7B4F9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3" name="Text Box 1">
          <a:extLst>
            <a:ext uri="{FF2B5EF4-FFF2-40B4-BE49-F238E27FC236}">
              <a16:creationId xmlns:a16="http://schemas.microsoft.com/office/drawing/2014/main" id="{B06C15FF-0E8B-4B1E-BDD1-289EC7E3D23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74" name="Text Box 1">
          <a:extLst>
            <a:ext uri="{FF2B5EF4-FFF2-40B4-BE49-F238E27FC236}">
              <a16:creationId xmlns:a16="http://schemas.microsoft.com/office/drawing/2014/main" id="{4668DF2F-BB0A-4D4E-8006-538C30A496A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75" name="Text Box 1">
          <a:extLst>
            <a:ext uri="{FF2B5EF4-FFF2-40B4-BE49-F238E27FC236}">
              <a16:creationId xmlns:a16="http://schemas.microsoft.com/office/drawing/2014/main" id="{636021CB-1822-419C-8AE7-233C4DE4A80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76" name="Text Box 1">
          <a:extLst>
            <a:ext uri="{FF2B5EF4-FFF2-40B4-BE49-F238E27FC236}">
              <a16:creationId xmlns:a16="http://schemas.microsoft.com/office/drawing/2014/main" id="{AC47A71F-A216-428C-8E80-A4690DD1C5D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77" name="Text Box 1">
          <a:extLst>
            <a:ext uri="{FF2B5EF4-FFF2-40B4-BE49-F238E27FC236}">
              <a16:creationId xmlns:a16="http://schemas.microsoft.com/office/drawing/2014/main" id="{6E1A4649-4D73-45D8-BA3A-B527E66E17F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08393116-E1D7-4096-B8B2-CDF34DB5387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C9053A9E-57A4-49CD-A4E3-DCC8F208BEA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80" name="Text Box 1">
          <a:extLst>
            <a:ext uri="{FF2B5EF4-FFF2-40B4-BE49-F238E27FC236}">
              <a16:creationId xmlns:a16="http://schemas.microsoft.com/office/drawing/2014/main" id="{67927F0D-346C-4225-8B48-F3EB9FC6035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81" name="Text Box 1">
          <a:extLst>
            <a:ext uri="{FF2B5EF4-FFF2-40B4-BE49-F238E27FC236}">
              <a16:creationId xmlns:a16="http://schemas.microsoft.com/office/drawing/2014/main" id="{A9D551BE-A818-4E30-8577-F0E7BE103C0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82" name="Text Box 1">
          <a:extLst>
            <a:ext uri="{FF2B5EF4-FFF2-40B4-BE49-F238E27FC236}">
              <a16:creationId xmlns:a16="http://schemas.microsoft.com/office/drawing/2014/main" id="{F5F41C39-8489-4698-9B3B-9EEAE672AB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83" name="Text Box 1">
          <a:extLst>
            <a:ext uri="{FF2B5EF4-FFF2-40B4-BE49-F238E27FC236}">
              <a16:creationId xmlns:a16="http://schemas.microsoft.com/office/drawing/2014/main" id="{D601286F-2D21-415E-A4F1-C63A3782C38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84" name="Text Box 1">
          <a:extLst>
            <a:ext uri="{FF2B5EF4-FFF2-40B4-BE49-F238E27FC236}">
              <a16:creationId xmlns:a16="http://schemas.microsoft.com/office/drawing/2014/main" id="{B329C2AD-D237-4BCB-AB64-1F98DBC9765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85" name="Text Box 1">
          <a:extLst>
            <a:ext uri="{FF2B5EF4-FFF2-40B4-BE49-F238E27FC236}">
              <a16:creationId xmlns:a16="http://schemas.microsoft.com/office/drawing/2014/main" id="{9A2166BC-E0FA-430E-8661-7CE328E9B77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6" name="Text Box 1">
          <a:extLst>
            <a:ext uri="{FF2B5EF4-FFF2-40B4-BE49-F238E27FC236}">
              <a16:creationId xmlns:a16="http://schemas.microsoft.com/office/drawing/2014/main" id="{1EC0FC2D-3C79-4B7E-BCED-4908F3E9416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7" name="Text Box 1">
          <a:extLst>
            <a:ext uri="{FF2B5EF4-FFF2-40B4-BE49-F238E27FC236}">
              <a16:creationId xmlns:a16="http://schemas.microsoft.com/office/drawing/2014/main" id="{1A64A601-3486-4C69-8DA4-BF7CA6F87B6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8" name="Text Box 1">
          <a:extLst>
            <a:ext uri="{FF2B5EF4-FFF2-40B4-BE49-F238E27FC236}">
              <a16:creationId xmlns:a16="http://schemas.microsoft.com/office/drawing/2014/main" id="{5A64161C-B016-4922-B9EB-93B93C6E2E0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9" name="Text Box 1">
          <a:extLst>
            <a:ext uri="{FF2B5EF4-FFF2-40B4-BE49-F238E27FC236}">
              <a16:creationId xmlns:a16="http://schemas.microsoft.com/office/drawing/2014/main" id="{0DE50662-4126-4B52-A839-E11FFE0AE83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90" name="Text Box 1">
          <a:extLst>
            <a:ext uri="{FF2B5EF4-FFF2-40B4-BE49-F238E27FC236}">
              <a16:creationId xmlns:a16="http://schemas.microsoft.com/office/drawing/2014/main" id="{FC1E1F0F-9234-42DC-BD90-4CFF9898F87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91" name="Text Box 1">
          <a:extLst>
            <a:ext uri="{FF2B5EF4-FFF2-40B4-BE49-F238E27FC236}">
              <a16:creationId xmlns:a16="http://schemas.microsoft.com/office/drawing/2014/main" id="{7756ED7C-83F1-4979-AF57-195F6640FFD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92" name="Text Box 1">
          <a:extLst>
            <a:ext uri="{FF2B5EF4-FFF2-40B4-BE49-F238E27FC236}">
              <a16:creationId xmlns:a16="http://schemas.microsoft.com/office/drawing/2014/main" id="{939FC0B4-C0C6-4C36-86D3-596E6D508E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93" name="Text Box 1">
          <a:extLst>
            <a:ext uri="{FF2B5EF4-FFF2-40B4-BE49-F238E27FC236}">
              <a16:creationId xmlns:a16="http://schemas.microsoft.com/office/drawing/2014/main" id="{8536B3D8-D34E-401E-BDF5-7B4074E3F30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4" name="Text Box 1">
          <a:extLst>
            <a:ext uri="{FF2B5EF4-FFF2-40B4-BE49-F238E27FC236}">
              <a16:creationId xmlns:a16="http://schemas.microsoft.com/office/drawing/2014/main" id="{D2DE7250-80C5-4890-83EC-BB5BEBB26E6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5" name="Text Box 1">
          <a:extLst>
            <a:ext uri="{FF2B5EF4-FFF2-40B4-BE49-F238E27FC236}">
              <a16:creationId xmlns:a16="http://schemas.microsoft.com/office/drawing/2014/main" id="{DE1EF644-7687-4D12-8C44-9F89C224E63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6" name="Text Box 1">
          <a:extLst>
            <a:ext uri="{FF2B5EF4-FFF2-40B4-BE49-F238E27FC236}">
              <a16:creationId xmlns:a16="http://schemas.microsoft.com/office/drawing/2014/main" id="{D968916B-86BD-4D8E-9138-6D2878E7282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7" name="Text Box 1">
          <a:extLst>
            <a:ext uri="{FF2B5EF4-FFF2-40B4-BE49-F238E27FC236}">
              <a16:creationId xmlns:a16="http://schemas.microsoft.com/office/drawing/2014/main" id="{192A41A6-36BC-4213-BED5-947E5894B30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698" name="Text Box 1">
          <a:extLst>
            <a:ext uri="{FF2B5EF4-FFF2-40B4-BE49-F238E27FC236}">
              <a16:creationId xmlns:a16="http://schemas.microsoft.com/office/drawing/2014/main" id="{D2C05B7C-3B9C-44C2-A453-5A6A42833E5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699" name="Text Box 1">
          <a:extLst>
            <a:ext uri="{FF2B5EF4-FFF2-40B4-BE49-F238E27FC236}">
              <a16:creationId xmlns:a16="http://schemas.microsoft.com/office/drawing/2014/main" id="{752A5719-1C43-4CE4-82C7-E0CBC1F9BD5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00" name="Text Box 1">
          <a:extLst>
            <a:ext uri="{FF2B5EF4-FFF2-40B4-BE49-F238E27FC236}">
              <a16:creationId xmlns:a16="http://schemas.microsoft.com/office/drawing/2014/main" id="{64607664-5335-45E8-96DB-304836D341B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01" name="Text Box 1">
          <a:extLst>
            <a:ext uri="{FF2B5EF4-FFF2-40B4-BE49-F238E27FC236}">
              <a16:creationId xmlns:a16="http://schemas.microsoft.com/office/drawing/2014/main" id="{FC286F36-B403-4BF8-9642-4A10B2BA5B2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2" name="Text Box 1">
          <a:extLst>
            <a:ext uri="{FF2B5EF4-FFF2-40B4-BE49-F238E27FC236}">
              <a16:creationId xmlns:a16="http://schemas.microsoft.com/office/drawing/2014/main" id="{29CEF99A-F733-4561-8200-3BEFBD9EDC0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8723CF24-A553-46C4-B96A-0BDF63A1771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4" name="Text Box 1">
          <a:extLst>
            <a:ext uri="{FF2B5EF4-FFF2-40B4-BE49-F238E27FC236}">
              <a16:creationId xmlns:a16="http://schemas.microsoft.com/office/drawing/2014/main" id="{36D81E27-726D-477C-BE4E-E1AFEE79CF2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5" name="Text Box 1">
          <a:extLst>
            <a:ext uri="{FF2B5EF4-FFF2-40B4-BE49-F238E27FC236}">
              <a16:creationId xmlns:a16="http://schemas.microsoft.com/office/drawing/2014/main" id="{00515A10-4882-4EAA-932A-AC5E7EFD406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06" name="Text Box 1">
          <a:extLst>
            <a:ext uri="{FF2B5EF4-FFF2-40B4-BE49-F238E27FC236}">
              <a16:creationId xmlns:a16="http://schemas.microsoft.com/office/drawing/2014/main" id="{B7FAE1B2-6274-4A61-A900-A9AC216ED52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07" name="Text Box 1">
          <a:extLst>
            <a:ext uri="{FF2B5EF4-FFF2-40B4-BE49-F238E27FC236}">
              <a16:creationId xmlns:a16="http://schemas.microsoft.com/office/drawing/2014/main" id="{97F9C57B-E591-4D96-B260-DCE80732AC0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08" name="Text Box 1">
          <a:extLst>
            <a:ext uri="{FF2B5EF4-FFF2-40B4-BE49-F238E27FC236}">
              <a16:creationId xmlns:a16="http://schemas.microsoft.com/office/drawing/2014/main" id="{EA8D478C-B7A0-4BAC-95A3-6050ED96AC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B7037D1C-4E0E-4858-9D21-5E379AA9652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10" name="Text Box 1">
          <a:extLst>
            <a:ext uri="{FF2B5EF4-FFF2-40B4-BE49-F238E27FC236}">
              <a16:creationId xmlns:a16="http://schemas.microsoft.com/office/drawing/2014/main" id="{8BA5B69D-4FB7-4717-A328-2C969D9FB6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11" name="Text Box 1">
          <a:extLst>
            <a:ext uri="{FF2B5EF4-FFF2-40B4-BE49-F238E27FC236}">
              <a16:creationId xmlns:a16="http://schemas.microsoft.com/office/drawing/2014/main" id="{5AEE2387-0D37-4F62-9376-7AF3C6E3504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12" name="Text Box 1">
          <a:extLst>
            <a:ext uri="{FF2B5EF4-FFF2-40B4-BE49-F238E27FC236}">
              <a16:creationId xmlns:a16="http://schemas.microsoft.com/office/drawing/2014/main" id="{80BC0D60-A56A-41FE-A46A-3889877F1F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13" name="Text Box 1">
          <a:extLst>
            <a:ext uri="{FF2B5EF4-FFF2-40B4-BE49-F238E27FC236}">
              <a16:creationId xmlns:a16="http://schemas.microsoft.com/office/drawing/2014/main" id="{1127FC54-D625-4836-B4E2-5BB93339DB6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14" name="Text Box 1">
          <a:extLst>
            <a:ext uri="{FF2B5EF4-FFF2-40B4-BE49-F238E27FC236}">
              <a16:creationId xmlns:a16="http://schemas.microsoft.com/office/drawing/2014/main" id="{45728B95-32D3-4605-9C26-D8F47A94DDF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C1B6A304-0719-4682-8EEB-5C26E0FEB1F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16" name="Text Box 1">
          <a:extLst>
            <a:ext uri="{FF2B5EF4-FFF2-40B4-BE49-F238E27FC236}">
              <a16:creationId xmlns:a16="http://schemas.microsoft.com/office/drawing/2014/main" id="{75A4DCF2-FF6C-4B1D-9371-4534900EB9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17" name="Text Box 1">
          <a:extLst>
            <a:ext uri="{FF2B5EF4-FFF2-40B4-BE49-F238E27FC236}">
              <a16:creationId xmlns:a16="http://schemas.microsoft.com/office/drawing/2014/main" id="{A4B3D559-8888-40BE-AC51-7C600ACA2A9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18" name="Text Box 1">
          <a:extLst>
            <a:ext uri="{FF2B5EF4-FFF2-40B4-BE49-F238E27FC236}">
              <a16:creationId xmlns:a16="http://schemas.microsoft.com/office/drawing/2014/main" id="{DF9C1B21-481D-44D8-8017-4BE8613793B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19" name="Text Box 1">
          <a:extLst>
            <a:ext uri="{FF2B5EF4-FFF2-40B4-BE49-F238E27FC236}">
              <a16:creationId xmlns:a16="http://schemas.microsoft.com/office/drawing/2014/main" id="{0B91D57B-DA4A-4891-9FDB-4841D7F5594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20" name="Text Box 1">
          <a:extLst>
            <a:ext uri="{FF2B5EF4-FFF2-40B4-BE49-F238E27FC236}">
              <a16:creationId xmlns:a16="http://schemas.microsoft.com/office/drawing/2014/main" id="{705292BC-E58D-4C05-A9D6-EFB18025F9A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805D948B-38CD-4189-B063-7EA11727F35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22" name="Text Box 1">
          <a:extLst>
            <a:ext uri="{FF2B5EF4-FFF2-40B4-BE49-F238E27FC236}">
              <a16:creationId xmlns:a16="http://schemas.microsoft.com/office/drawing/2014/main" id="{C7C870B5-8FB8-4796-9011-11BCE1C9F7A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23" name="Text Box 1">
          <a:extLst>
            <a:ext uri="{FF2B5EF4-FFF2-40B4-BE49-F238E27FC236}">
              <a16:creationId xmlns:a16="http://schemas.microsoft.com/office/drawing/2014/main" id="{9EE07599-BB75-4C83-BB41-F34BCA31FB1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24" name="Text Box 1">
          <a:extLst>
            <a:ext uri="{FF2B5EF4-FFF2-40B4-BE49-F238E27FC236}">
              <a16:creationId xmlns:a16="http://schemas.microsoft.com/office/drawing/2014/main" id="{34258665-CE70-4920-B424-67BC3E49CE4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25" name="Text Box 1">
          <a:extLst>
            <a:ext uri="{FF2B5EF4-FFF2-40B4-BE49-F238E27FC236}">
              <a16:creationId xmlns:a16="http://schemas.microsoft.com/office/drawing/2014/main" id="{40100777-943D-4DB1-B60E-79F94E9E4B5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26" name="Text Box 1">
          <a:extLst>
            <a:ext uri="{FF2B5EF4-FFF2-40B4-BE49-F238E27FC236}">
              <a16:creationId xmlns:a16="http://schemas.microsoft.com/office/drawing/2014/main" id="{7165412D-190A-457B-A3D0-E69159DE948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1F485F13-5D6F-4C7D-BF20-12A95544BBB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28" name="Text Box 1">
          <a:extLst>
            <a:ext uri="{FF2B5EF4-FFF2-40B4-BE49-F238E27FC236}">
              <a16:creationId xmlns:a16="http://schemas.microsoft.com/office/drawing/2014/main" id="{7839F73D-5A8F-4A68-8F50-F8DDE2AB4FF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29" name="Text Box 1">
          <a:extLst>
            <a:ext uri="{FF2B5EF4-FFF2-40B4-BE49-F238E27FC236}">
              <a16:creationId xmlns:a16="http://schemas.microsoft.com/office/drawing/2014/main" id="{EB0B59A4-9BEF-4D61-BAD8-FFFB122ABA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0" name="Text Box 1">
          <a:extLst>
            <a:ext uri="{FF2B5EF4-FFF2-40B4-BE49-F238E27FC236}">
              <a16:creationId xmlns:a16="http://schemas.microsoft.com/office/drawing/2014/main" id="{37765627-70EA-42C6-AB19-E171DF6D982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1" name="Text Box 1">
          <a:extLst>
            <a:ext uri="{FF2B5EF4-FFF2-40B4-BE49-F238E27FC236}">
              <a16:creationId xmlns:a16="http://schemas.microsoft.com/office/drawing/2014/main" id="{D134E20E-1F6B-4AF0-8386-995F8E7589C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2" name="Text Box 1">
          <a:extLst>
            <a:ext uri="{FF2B5EF4-FFF2-40B4-BE49-F238E27FC236}">
              <a16:creationId xmlns:a16="http://schemas.microsoft.com/office/drawing/2014/main" id="{94EAFC73-2AC1-4BA6-9C62-6E2A3B55851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EF336FAF-6B7B-422D-AF80-E49C5A30DDF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4" name="Text Box 1">
          <a:extLst>
            <a:ext uri="{FF2B5EF4-FFF2-40B4-BE49-F238E27FC236}">
              <a16:creationId xmlns:a16="http://schemas.microsoft.com/office/drawing/2014/main" id="{7BEC9B88-FD78-48A8-847B-EB4979416B8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5" name="Text Box 1">
          <a:extLst>
            <a:ext uri="{FF2B5EF4-FFF2-40B4-BE49-F238E27FC236}">
              <a16:creationId xmlns:a16="http://schemas.microsoft.com/office/drawing/2014/main" id="{AFBB654A-D12F-4035-BA31-81C32002FF4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6" name="Text Box 1">
          <a:extLst>
            <a:ext uri="{FF2B5EF4-FFF2-40B4-BE49-F238E27FC236}">
              <a16:creationId xmlns:a16="http://schemas.microsoft.com/office/drawing/2014/main" id="{AD59F1BE-3598-44A9-8771-CA1D750B450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52193604-6D92-4F0E-873F-402814B6B2C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8" name="Text Box 1">
          <a:extLst>
            <a:ext uri="{FF2B5EF4-FFF2-40B4-BE49-F238E27FC236}">
              <a16:creationId xmlns:a16="http://schemas.microsoft.com/office/drawing/2014/main" id="{C2CADC4D-6E95-41ED-9E45-1CD9677F245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9" name="Text Box 1">
          <a:extLst>
            <a:ext uri="{FF2B5EF4-FFF2-40B4-BE49-F238E27FC236}">
              <a16:creationId xmlns:a16="http://schemas.microsoft.com/office/drawing/2014/main" id="{3FC3779C-68FD-4A22-8177-8E14BCBE56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0" name="Text Box 1">
          <a:extLst>
            <a:ext uri="{FF2B5EF4-FFF2-40B4-BE49-F238E27FC236}">
              <a16:creationId xmlns:a16="http://schemas.microsoft.com/office/drawing/2014/main" id="{0D888B48-F629-4E71-AAFA-87F1F06063C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6033EE5D-C5D6-4AE9-B8D1-869108F582E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2" name="Text Box 1">
          <a:extLst>
            <a:ext uri="{FF2B5EF4-FFF2-40B4-BE49-F238E27FC236}">
              <a16:creationId xmlns:a16="http://schemas.microsoft.com/office/drawing/2014/main" id="{B95997E2-8015-4352-8BE8-F7FD7CC246A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3" name="Text Box 1">
          <a:extLst>
            <a:ext uri="{FF2B5EF4-FFF2-40B4-BE49-F238E27FC236}">
              <a16:creationId xmlns:a16="http://schemas.microsoft.com/office/drawing/2014/main" id="{05A4ED83-8D5E-489F-8DA0-0FB81949E8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4BC8909B-4B9E-482F-8E95-9ABDEC71C1F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5" name="Text Box 1">
          <a:extLst>
            <a:ext uri="{FF2B5EF4-FFF2-40B4-BE49-F238E27FC236}">
              <a16:creationId xmlns:a16="http://schemas.microsoft.com/office/drawing/2014/main" id="{02A96D39-8C97-43E6-9672-D2F0402B0DA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46" name="Text Box 1">
          <a:extLst>
            <a:ext uri="{FF2B5EF4-FFF2-40B4-BE49-F238E27FC236}">
              <a16:creationId xmlns:a16="http://schemas.microsoft.com/office/drawing/2014/main" id="{A938EAC0-9482-42EA-8C3D-FBFA37F32AA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47" name="Text Box 1">
          <a:extLst>
            <a:ext uri="{FF2B5EF4-FFF2-40B4-BE49-F238E27FC236}">
              <a16:creationId xmlns:a16="http://schemas.microsoft.com/office/drawing/2014/main" id="{FEAA7828-10B2-4C44-A392-C75A105DCD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48" name="Text Box 1">
          <a:extLst>
            <a:ext uri="{FF2B5EF4-FFF2-40B4-BE49-F238E27FC236}">
              <a16:creationId xmlns:a16="http://schemas.microsoft.com/office/drawing/2014/main" id="{5BFD64BF-5596-407D-B3D8-29AACD452AF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49" name="Text Box 1">
          <a:extLst>
            <a:ext uri="{FF2B5EF4-FFF2-40B4-BE49-F238E27FC236}">
              <a16:creationId xmlns:a16="http://schemas.microsoft.com/office/drawing/2014/main" id="{64AA5983-E3C9-4632-99E1-7917A87F678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50" name="Text Box 1">
          <a:extLst>
            <a:ext uri="{FF2B5EF4-FFF2-40B4-BE49-F238E27FC236}">
              <a16:creationId xmlns:a16="http://schemas.microsoft.com/office/drawing/2014/main" id="{9172FA2F-11EA-4C63-B498-B1DE9D423C5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51" name="Text Box 1">
          <a:extLst>
            <a:ext uri="{FF2B5EF4-FFF2-40B4-BE49-F238E27FC236}">
              <a16:creationId xmlns:a16="http://schemas.microsoft.com/office/drawing/2014/main" id="{95531E94-9D19-4212-8B55-F7FF3D601DB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52" name="Text Box 1">
          <a:extLst>
            <a:ext uri="{FF2B5EF4-FFF2-40B4-BE49-F238E27FC236}">
              <a16:creationId xmlns:a16="http://schemas.microsoft.com/office/drawing/2014/main" id="{A1AFE344-1DE7-429F-BA0A-636694E1D08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53" name="Text Box 1">
          <a:extLst>
            <a:ext uri="{FF2B5EF4-FFF2-40B4-BE49-F238E27FC236}">
              <a16:creationId xmlns:a16="http://schemas.microsoft.com/office/drawing/2014/main" id="{0630663F-9391-47BA-A7F6-1E1C8958C5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54" name="Text Box 1">
          <a:extLst>
            <a:ext uri="{FF2B5EF4-FFF2-40B4-BE49-F238E27FC236}">
              <a16:creationId xmlns:a16="http://schemas.microsoft.com/office/drawing/2014/main" id="{C311D9F3-086C-4BA2-B325-8C7650675BC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55" name="Text Box 1">
          <a:extLst>
            <a:ext uri="{FF2B5EF4-FFF2-40B4-BE49-F238E27FC236}">
              <a16:creationId xmlns:a16="http://schemas.microsoft.com/office/drawing/2014/main" id="{64640868-D436-4B15-A97B-CC103446B5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56" name="Text Box 1">
          <a:extLst>
            <a:ext uri="{FF2B5EF4-FFF2-40B4-BE49-F238E27FC236}">
              <a16:creationId xmlns:a16="http://schemas.microsoft.com/office/drawing/2014/main" id="{9568CE44-3D20-43BD-A142-5A4881753CB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57" name="Text Box 1">
          <a:extLst>
            <a:ext uri="{FF2B5EF4-FFF2-40B4-BE49-F238E27FC236}">
              <a16:creationId xmlns:a16="http://schemas.microsoft.com/office/drawing/2014/main" id="{BE450EA7-1E2A-43BE-9AD9-F5CA9FECE00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58" name="Text Box 1">
          <a:extLst>
            <a:ext uri="{FF2B5EF4-FFF2-40B4-BE49-F238E27FC236}">
              <a16:creationId xmlns:a16="http://schemas.microsoft.com/office/drawing/2014/main" id="{5F488F9C-0F35-407D-BB82-0AC68EB98D6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59" name="Text Box 1">
          <a:extLst>
            <a:ext uri="{FF2B5EF4-FFF2-40B4-BE49-F238E27FC236}">
              <a16:creationId xmlns:a16="http://schemas.microsoft.com/office/drawing/2014/main" id="{A39FC702-F6D7-48BC-8E7A-6EC04036FBF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60" name="Text Box 1">
          <a:extLst>
            <a:ext uri="{FF2B5EF4-FFF2-40B4-BE49-F238E27FC236}">
              <a16:creationId xmlns:a16="http://schemas.microsoft.com/office/drawing/2014/main" id="{3CCFDF36-77CD-43FC-A228-C46148EE5F2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61" name="Text Box 1">
          <a:extLst>
            <a:ext uri="{FF2B5EF4-FFF2-40B4-BE49-F238E27FC236}">
              <a16:creationId xmlns:a16="http://schemas.microsoft.com/office/drawing/2014/main" id="{67010266-F52D-467E-BDFC-9C3A43B240E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C8434A8E-6704-4032-892D-3D4838F94E3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63" name="Text Box 1">
          <a:extLst>
            <a:ext uri="{FF2B5EF4-FFF2-40B4-BE49-F238E27FC236}">
              <a16:creationId xmlns:a16="http://schemas.microsoft.com/office/drawing/2014/main" id="{9CBAA251-2833-4B66-A3D9-3D9E41876CE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64" name="Text Box 1">
          <a:extLst>
            <a:ext uri="{FF2B5EF4-FFF2-40B4-BE49-F238E27FC236}">
              <a16:creationId xmlns:a16="http://schemas.microsoft.com/office/drawing/2014/main" id="{5A193F12-A2FE-4FD1-ACBA-DE8C7EEFB3B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BBDF5DDB-386F-4B1D-8499-E61A5040A26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66" name="Text Box 1">
          <a:extLst>
            <a:ext uri="{FF2B5EF4-FFF2-40B4-BE49-F238E27FC236}">
              <a16:creationId xmlns:a16="http://schemas.microsoft.com/office/drawing/2014/main" id="{D729C275-6864-44F0-BC0D-3C8109B6790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67" name="Text Box 1">
          <a:extLst>
            <a:ext uri="{FF2B5EF4-FFF2-40B4-BE49-F238E27FC236}">
              <a16:creationId xmlns:a16="http://schemas.microsoft.com/office/drawing/2014/main" id="{B8826724-8AC4-4056-B6CA-BE27D0F6596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68" name="Text Box 1">
          <a:extLst>
            <a:ext uri="{FF2B5EF4-FFF2-40B4-BE49-F238E27FC236}">
              <a16:creationId xmlns:a16="http://schemas.microsoft.com/office/drawing/2014/main" id="{1106D13B-012B-46CC-BA70-E92D243A4EB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69" name="Text Box 1">
          <a:extLst>
            <a:ext uri="{FF2B5EF4-FFF2-40B4-BE49-F238E27FC236}">
              <a16:creationId xmlns:a16="http://schemas.microsoft.com/office/drawing/2014/main" id="{F64AA6E0-F2BB-43A6-A65B-7E61E61DCAF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70" name="Text Box 1">
          <a:extLst>
            <a:ext uri="{FF2B5EF4-FFF2-40B4-BE49-F238E27FC236}">
              <a16:creationId xmlns:a16="http://schemas.microsoft.com/office/drawing/2014/main" id="{E34A8844-5DBC-454A-946D-31FEEE1F1F4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C0B39C0B-4C6D-4A0B-B747-F4DBEE9DD8B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72" name="Text Box 1">
          <a:extLst>
            <a:ext uri="{FF2B5EF4-FFF2-40B4-BE49-F238E27FC236}">
              <a16:creationId xmlns:a16="http://schemas.microsoft.com/office/drawing/2014/main" id="{17B96536-717D-4102-ADDC-749DC3CE6BC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73" name="Text Box 1">
          <a:extLst>
            <a:ext uri="{FF2B5EF4-FFF2-40B4-BE49-F238E27FC236}">
              <a16:creationId xmlns:a16="http://schemas.microsoft.com/office/drawing/2014/main" id="{7D0826FA-FABD-4AD6-85CC-E5D43917F3D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74" name="Text Box 1">
          <a:extLst>
            <a:ext uri="{FF2B5EF4-FFF2-40B4-BE49-F238E27FC236}">
              <a16:creationId xmlns:a16="http://schemas.microsoft.com/office/drawing/2014/main" id="{0BBCDBA8-4A3F-468A-94D6-6F03C761A5B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75" name="Text Box 1">
          <a:extLst>
            <a:ext uri="{FF2B5EF4-FFF2-40B4-BE49-F238E27FC236}">
              <a16:creationId xmlns:a16="http://schemas.microsoft.com/office/drawing/2014/main" id="{532FA5F4-88FB-4DA7-8FC7-A875B3A57A6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76" name="Text Box 1">
          <a:extLst>
            <a:ext uri="{FF2B5EF4-FFF2-40B4-BE49-F238E27FC236}">
              <a16:creationId xmlns:a16="http://schemas.microsoft.com/office/drawing/2014/main" id="{0F158F49-388D-4F84-8F5A-364DD30DD01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9D06FA37-3C85-43F9-B741-58D41DCEC78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78" name="Text Box 1">
          <a:extLst>
            <a:ext uri="{FF2B5EF4-FFF2-40B4-BE49-F238E27FC236}">
              <a16:creationId xmlns:a16="http://schemas.microsoft.com/office/drawing/2014/main" id="{B2A05211-B90E-49E3-A78B-BB86918365A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79" name="Text Box 1">
          <a:extLst>
            <a:ext uri="{FF2B5EF4-FFF2-40B4-BE49-F238E27FC236}">
              <a16:creationId xmlns:a16="http://schemas.microsoft.com/office/drawing/2014/main" id="{1278FBFE-5882-493A-A914-5C04F9BB7CA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80" name="Text Box 1">
          <a:extLst>
            <a:ext uri="{FF2B5EF4-FFF2-40B4-BE49-F238E27FC236}">
              <a16:creationId xmlns:a16="http://schemas.microsoft.com/office/drawing/2014/main" id="{ACE099C9-F558-4D9D-BF38-FD0A759ADDA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81" name="Text Box 1">
          <a:extLst>
            <a:ext uri="{FF2B5EF4-FFF2-40B4-BE49-F238E27FC236}">
              <a16:creationId xmlns:a16="http://schemas.microsoft.com/office/drawing/2014/main" id="{BF35AB9D-DA4A-4683-9C20-1C0FE49C033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82" name="Text Box 1">
          <a:extLst>
            <a:ext uri="{FF2B5EF4-FFF2-40B4-BE49-F238E27FC236}">
              <a16:creationId xmlns:a16="http://schemas.microsoft.com/office/drawing/2014/main" id="{2DF5767B-8ED5-453A-BCE6-65B58DE84B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2881A238-9999-4103-81FE-C2E0D34B2AC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84" name="Text Box 1">
          <a:extLst>
            <a:ext uri="{FF2B5EF4-FFF2-40B4-BE49-F238E27FC236}">
              <a16:creationId xmlns:a16="http://schemas.microsoft.com/office/drawing/2014/main" id="{AB506032-B43C-4557-89A2-E84A6A7039A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85" name="Text Box 1">
          <a:extLst>
            <a:ext uri="{FF2B5EF4-FFF2-40B4-BE49-F238E27FC236}">
              <a16:creationId xmlns:a16="http://schemas.microsoft.com/office/drawing/2014/main" id="{4B66EDB7-403F-4F90-A2B9-40EC18AD68F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86" name="Text Box 1">
          <a:extLst>
            <a:ext uri="{FF2B5EF4-FFF2-40B4-BE49-F238E27FC236}">
              <a16:creationId xmlns:a16="http://schemas.microsoft.com/office/drawing/2014/main" id="{784C8692-07FF-413B-9F60-184EE41A5AE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87" name="Text Box 1">
          <a:extLst>
            <a:ext uri="{FF2B5EF4-FFF2-40B4-BE49-F238E27FC236}">
              <a16:creationId xmlns:a16="http://schemas.microsoft.com/office/drawing/2014/main" id="{1A5EB7DA-A460-4C27-B1FA-529E754E500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24896698-A22E-45F0-B253-0685BBB1FDE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93FF36DD-4584-4C05-BCE8-00F4110C79A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0" name="Text Box 1">
          <a:extLst>
            <a:ext uri="{FF2B5EF4-FFF2-40B4-BE49-F238E27FC236}">
              <a16:creationId xmlns:a16="http://schemas.microsoft.com/office/drawing/2014/main" id="{EBAB1369-451F-4547-A909-FA80BC1839D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1" name="Text Box 1">
          <a:extLst>
            <a:ext uri="{FF2B5EF4-FFF2-40B4-BE49-F238E27FC236}">
              <a16:creationId xmlns:a16="http://schemas.microsoft.com/office/drawing/2014/main" id="{8B440111-7899-46BD-9A8C-90D28F2BAE5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2" name="Text Box 1">
          <a:extLst>
            <a:ext uri="{FF2B5EF4-FFF2-40B4-BE49-F238E27FC236}">
              <a16:creationId xmlns:a16="http://schemas.microsoft.com/office/drawing/2014/main" id="{F2D95BD9-8EB3-43DC-B68D-97266015C78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3" name="Text Box 1">
          <a:extLst>
            <a:ext uri="{FF2B5EF4-FFF2-40B4-BE49-F238E27FC236}">
              <a16:creationId xmlns:a16="http://schemas.microsoft.com/office/drawing/2014/main" id="{E968FB88-3A08-46F7-BB92-A1005896D99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94" name="Text Box 1">
          <a:extLst>
            <a:ext uri="{FF2B5EF4-FFF2-40B4-BE49-F238E27FC236}">
              <a16:creationId xmlns:a16="http://schemas.microsoft.com/office/drawing/2014/main" id="{391A07F9-457A-4126-8D14-002557037B8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4F335F1F-5479-43DE-8228-75910290AE4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96" name="Text Box 1">
          <a:extLst>
            <a:ext uri="{FF2B5EF4-FFF2-40B4-BE49-F238E27FC236}">
              <a16:creationId xmlns:a16="http://schemas.microsoft.com/office/drawing/2014/main" id="{D540C72E-6831-4EF6-9E0F-05601B9E9CC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97" name="Text Box 1">
          <a:extLst>
            <a:ext uri="{FF2B5EF4-FFF2-40B4-BE49-F238E27FC236}">
              <a16:creationId xmlns:a16="http://schemas.microsoft.com/office/drawing/2014/main" id="{92BFBB95-0B06-4AEB-A247-55E9F557BAC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798" name="Text Box 1">
          <a:extLst>
            <a:ext uri="{FF2B5EF4-FFF2-40B4-BE49-F238E27FC236}">
              <a16:creationId xmlns:a16="http://schemas.microsoft.com/office/drawing/2014/main" id="{F19F13D2-78D7-4B09-928C-3A9F84B1517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799" name="Text Box 1">
          <a:extLst>
            <a:ext uri="{FF2B5EF4-FFF2-40B4-BE49-F238E27FC236}">
              <a16:creationId xmlns:a16="http://schemas.microsoft.com/office/drawing/2014/main" id="{53E2026B-84A5-40A5-B70C-25611E48EAD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00" name="Text Box 1">
          <a:extLst>
            <a:ext uri="{FF2B5EF4-FFF2-40B4-BE49-F238E27FC236}">
              <a16:creationId xmlns:a16="http://schemas.microsoft.com/office/drawing/2014/main" id="{C7238FCE-7015-4D37-B011-233140F6119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6671D2EF-E0F9-40E0-81AC-33893D2DC41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02" name="Text Box 1">
          <a:extLst>
            <a:ext uri="{FF2B5EF4-FFF2-40B4-BE49-F238E27FC236}">
              <a16:creationId xmlns:a16="http://schemas.microsoft.com/office/drawing/2014/main" id="{9AA4E021-AAAA-40BE-8088-D1F1F9F7AB2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03" name="Text Box 1">
          <a:extLst>
            <a:ext uri="{FF2B5EF4-FFF2-40B4-BE49-F238E27FC236}">
              <a16:creationId xmlns:a16="http://schemas.microsoft.com/office/drawing/2014/main" id="{C41D355B-33D9-41A9-9B3C-60D0729C4BF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04" name="Text Box 1">
          <a:extLst>
            <a:ext uri="{FF2B5EF4-FFF2-40B4-BE49-F238E27FC236}">
              <a16:creationId xmlns:a16="http://schemas.microsoft.com/office/drawing/2014/main" id="{42A01871-E8A8-404B-B662-B7742449516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05" name="Text Box 1">
          <a:extLst>
            <a:ext uri="{FF2B5EF4-FFF2-40B4-BE49-F238E27FC236}">
              <a16:creationId xmlns:a16="http://schemas.microsoft.com/office/drawing/2014/main" id="{B846E9AF-ADF8-4221-8C03-0D741A26546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06" name="Text Box 1">
          <a:extLst>
            <a:ext uri="{FF2B5EF4-FFF2-40B4-BE49-F238E27FC236}">
              <a16:creationId xmlns:a16="http://schemas.microsoft.com/office/drawing/2014/main" id="{5393C25C-236A-4EFF-9A44-81BA706789A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07" name="Text Box 1">
          <a:extLst>
            <a:ext uri="{FF2B5EF4-FFF2-40B4-BE49-F238E27FC236}">
              <a16:creationId xmlns:a16="http://schemas.microsoft.com/office/drawing/2014/main" id="{FBF6C5BC-5BC0-459E-AFFA-5BF07F02B02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08" name="Text Box 1">
          <a:extLst>
            <a:ext uri="{FF2B5EF4-FFF2-40B4-BE49-F238E27FC236}">
              <a16:creationId xmlns:a16="http://schemas.microsoft.com/office/drawing/2014/main" id="{CFF411EE-D6C3-46B5-8388-E6318E1A37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09" name="Text Box 1">
          <a:extLst>
            <a:ext uri="{FF2B5EF4-FFF2-40B4-BE49-F238E27FC236}">
              <a16:creationId xmlns:a16="http://schemas.microsoft.com/office/drawing/2014/main" id="{A973A9E5-B7E2-43D1-83A7-1D102EB08ED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35991C26-947B-4991-A9F0-D2F815F69A0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11" name="Text Box 1">
          <a:extLst>
            <a:ext uri="{FF2B5EF4-FFF2-40B4-BE49-F238E27FC236}">
              <a16:creationId xmlns:a16="http://schemas.microsoft.com/office/drawing/2014/main" id="{56827C69-89C5-4182-88E5-DF4665DE8D2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12" name="Text Box 1">
          <a:extLst>
            <a:ext uri="{FF2B5EF4-FFF2-40B4-BE49-F238E27FC236}">
              <a16:creationId xmlns:a16="http://schemas.microsoft.com/office/drawing/2014/main" id="{9D47663B-4E5D-4CE2-A89E-0CDF261FB7D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067045CC-48F3-459B-B15E-783FB37E1CD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14" name="Text Box 1">
          <a:extLst>
            <a:ext uri="{FF2B5EF4-FFF2-40B4-BE49-F238E27FC236}">
              <a16:creationId xmlns:a16="http://schemas.microsoft.com/office/drawing/2014/main" id="{86F0AAA6-63F5-42A6-85A9-314C5E6CC06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15" name="Text Box 1">
          <a:extLst>
            <a:ext uri="{FF2B5EF4-FFF2-40B4-BE49-F238E27FC236}">
              <a16:creationId xmlns:a16="http://schemas.microsoft.com/office/drawing/2014/main" id="{2C1A29E8-DE78-43BA-9262-862ED0DE6BF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0A818998-72DB-40B2-951E-0A0CA747023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17" name="Text Box 1">
          <a:extLst>
            <a:ext uri="{FF2B5EF4-FFF2-40B4-BE49-F238E27FC236}">
              <a16:creationId xmlns:a16="http://schemas.microsoft.com/office/drawing/2014/main" id="{4AA9C205-D1F6-4C38-ACF6-25F0B9E4B1A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18" name="Text Box 1">
          <a:extLst>
            <a:ext uri="{FF2B5EF4-FFF2-40B4-BE49-F238E27FC236}">
              <a16:creationId xmlns:a16="http://schemas.microsoft.com/office/drawing/2014/main" id="{B28BE806-A28C-4143-93A8-7AFDE12D6EB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22B48B2E-CC75-4524-87D0-4F3A8ADF6E7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0" name="Text Box 1">
          <a:extLst>
            <a:ext uri="{FF2B5EF4-FFF2-40B4-BE49-F238E27FC236}">
              <a16:creationId xmlns:a16="http://schemas.microsoft.com/office/drawing/2014/main" id="{36BA2FFC-31CC-4E41-802E-B7BC37CBA33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1" name="Text Box 1">
          <a:extLst>
            <a:ext uri="{FF2B5EF4-FFF2-40B4-BE49-F238E27FC236}">
              <a16:creationId xmlns:a16="http://schemas.microsoft.com/office/drawing/2014/main" id="{03268F85-B007-4A49-9182-00C475BD792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2" name="Text Box 1">
          <a:extLst>
            <a:ext uri="{FF2B5EF4-FFF2-40B4-BE49-F238E27FC236}">
              <a16:creationId xmlns:a16="http://schemas.microsoft.com/office/drawing/2014/main" id="{C7F625D3-11BA-42D3-9F7A-AA80C6F13FC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3" name="Text Box 1">
          <a:extLst>
            <a:ext uri="{FF2B5EF4-FFF2-40B4-BE49-F238E27FC236}">
              <a16:creationId xmlns:a16="http://schemas.microsoft.com/office/drawing/2014/main" id="{A75E1F6A-DC78-4139-B421-80853E516A2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4" name="Text Box 1">
          <a:extLst>
            <a:ext uri="{FF2B5EF4-FFF2-40B4-BE49-F238E27FC236}">
              <a16:creationId xmlns:a16="http://schemas.microsoft.com/office/drawing/2014/main" id="{9C1C2C56-E940-4D64-BA16-FE783DE1F8F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5" name="Text Box 1">
          <a:extLst>
            <a:ext uri="{FF2B5EF4-FFF2-40B4-BE49-F238E27FC236}">
              <a16:creationId xmlns:a16="http://schemas.microsoft.com/office/drawing/2014/main" id="{76EB7513-0E30-40BD-8370-E93E3F5F56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6" name="Text Box 1">
          <a:extLst>
            <a:ext uri="{FF2B5EF4-FFF2-40B4-BE49-F238E27FC236}">
              <a16:creationId xmlns:a16="http://schemas.microsoft.com/office/drawing/2014/main" id="{49DAA98D-7F97-432B-85E0-BD200812832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7" name="Text Box 1">
          <a:extLst>
            <a:ext uri="{FF2B5EF4-FFF2-40B4-BE49-F238E27FC236}">
              <a16:creationId xmlns:a16="http://schemas.microsoft.com/office/drawing/2014/main" id="{58470048-4094-4F99-BD68-9B986E7F4A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8" name="Text Box 1">
          <a:extLst>
            <a:ext uri="{FF2B5EF4-FFF2-40B4-BE49-F238E27FC236}">
              <a16:creationId xmlns:a16="http://schemas.microsoft.com/office/drawing/2014/main" id="{3FC776CD-6ADC-4EB5-B20B-569465282C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9" name="Text Box 1">
          <a:extLst>
            <a:ext uri="{FF2B5EF4-FFF2-40B4-BE49-F238E27FC236}">
              <a16:creationId xmlns:a16="http://schemas.microsoft.com/office/drawing/2014/main" id="{2DAA1863-0AFC-4627-B603-B11B557F36D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0" name="Text Box 1">
          <a:extLst>
            <a:ext uri="{FF2B5EF4-FFF2-40B4-BE49-F238E27FC236}">
              <a16:creationId xmlns:a16="http://schemas.microsoft.com/office/drawing/2014/main" id="{D91D730A-0715-4099-9480-BEF38277AA5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1" name="Text Box 1">
          <a:extLst>
            <a:ext uri="{FF2B5EF4-FFF2-40B4-BE49-F238E27FC236}">
              <a16:creationId xmlns:a16="http://schemas.microsoft.com/office/drawing/2014/main" id="{56786AC7-AD4D-47BF-A2C6-9052CB93BAB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2445E9C6-2D3F-4D71-AE3F-A98074F57EB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3" name="Text Box 1">
          <a:extLst>
            <a:ext uri="{FF2B5EF4-FFF2-40B4-BE49-F238E27FC236}">
              <a16:creationId xmlns:a16="http://schemas.microsoft.com/office/drawing/2014/main" id="{D7F6BAE0-49F7-450D-991E-08152170F5F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7EFFAEA2-B9E4-4FB2-A3E9-BB0F3BB18A2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35" name="Text Box 1">
          <a:extLst>
            <a:ext uri="{FF2B5EF4-FFF2-40B4-BE49-F238E27FC236}">
              <a16:creationId xmlns:a16="http://schemas.microsoft.com/office/drawing/2014/main" id="{A5FA2C1F-4ECC-4875-B684-D095E44958F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36" name="Text Box 1">
          <a:extLst>
            <a:ext uri="{FF2B5EF4-FFF2-40B4-BE49-F238E27FC236}">
              <a16:creationId xmlns:a16="http://schemas.microsoft.com/office/drawing/2014/main" id="{9BFF36AD-E4CB-4427-9305-D068DC5C338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37" name="Text Box 1">
          <a:extLst>
            <a:ext uri="{FF2B5EF4-FFF2-40B4-BE49-F238E27FC236}">
              <a16:creationId xmlns:a16="http://schemas.microsoft.com/office/drawing/2014/main" id="{887FC828-BFFF-432C-809C-45040C7223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38" name="Text Box 1">
          <a:extLst>
            <a:ext uri="{FF2B5EF4-FFF2-40B4-BE49-F238E27FC236}">
              <a16:creationId xmlns:a16="http://schemas.microsoft.com/office/drawing/2014/main" id="{F8A62ED8-8035-4901-9FD1-22073D7949C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39" name="Text Box 1">
          <a:extLst>
            <a:ext uri="{FF2B5EF4-FFF2-40B4-BE49-F238E27FC236}">
              <a16:creationId xmlns:a16="http://schemas.microsoft.com/office/drawing/2014/main" id="{ED49B935-516D-4222-B005-2B490678679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40" name="Text Box 1">
          <a:extLst>
            <a:ext uri="{FF2B5EF4-FFF2-40B4-BE49-F238E27FC236}">
              <a16:creationId xmlns:a16="http://schemas.microsoft.com/office/drawing/2014/main" id="{1DE36BB8-9163-40F6-B2F5-988D9C0886C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41" name="Text Box 1">
          <a:extLst>
            <a:ext uri="{FF2B5EF4-FFF2-40B4-BE49-F238E27FC236}">
              <a16:creationId xmlns:a16="http://schemas.microsoft.com/office/drawing/2014/main" id="{F4086AA8-4A1B-4B55-8045-91C1D8033D6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42" name="Text Box 1">
          <a:extLst>
            <a:ext uri="{FF2B5EF4-FFF2-40B4-BE49-F238E27FC236}">
              <a16:creationId xmlns:a16="http://schemas.microsoft.com/office/drawing/2014/main" id="{2390B78F-0C36-4785-AF63-0B5579A8671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43" name="Text Box 1">
          <a:extLst>
            <a:ext uri="{FF2B5EF4-FFF2-40B4-BE49-F238E27FC236}">
              <a16:creationId xmlns:a16="http://schemas.microsoft.com/office/drawing/2014/main" id="{523CC250-5AA4-4557-8B4B-A7E4B24B823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44" name="Text Box 1">
          <a:extLst>
            <a:ext uri="{FF2B5EF4-FFF2-40B4-BE49-F238E27FC236}">
              <a16:creationId xmlns:a16="http://schemas.microsoft.com/office/drawing/2014/main" id="{ADD46C71-1019-4FBB-86C7-48F07198046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45" name="Text Box 1">
          <a:extLst>
            <a:ext uri="{FF2B5EF4-FFF2-40B4-BE49-F238E27FC236}">
              <a16:creationId xmlns:a16="http://schemas.microsoft.com/office/drawing/2014/main" id="{98FFA0AD-7FCF-4F9E-A591-4CCE7545330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46" name="Text Box 1">
          <a:extLst>
            <a:ext uri="{FF2B5EF4-FFF2-40B4-BE49-F238E27FC236}">
              <a16:creationId xmlns:a16="http://schemas.microsoft.com/office/drawing/2014/main" id="{49559A3A-B0C1-4DC5-9A1D-C23A5B6861E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47" name="Text Box 1">
          <a:extLst>
            <a:ext uri="{FF2B5EF4-FFF2-40B4-BE49-F238E27FC236}">
              <a16:creationId xmlns:a16="http://schemas.microsoft.com/office/drawing/2014/main" id="{0DE07D4B-7D95-4C75-973E-DF1191DA25C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48" name="Text Box 1">
          <a:extLst>
            <a:ext uri="{FF2B5EF4-FFF2-40B4-BE49-F238E27FC236}">
              <a16:creationId xmlns:a16="http://schemas.microsoft.com/office/drawing/2014/main" id="{79207069-0A3C-4537-AF8E-D67AFFFD417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49" name="Text Box 1">
          <a:extLst>
            <a:ext uri="{FF2B5EF4-FFF2-40B4-BE49-F238E27FC236}">
              <a16:creationId xmlns:a16="http://schemas.microsoft.com/office/drawing/2014/main" id="{D99AB87B-54A5-490F-9ECD-178669A0C71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50" name="Text Box 1">
          <a:extLst>
            <a:ext uri="{FF2B5EF4-FFF2-40B4-BE49-F238E27FC236}">
              <a16:creationId xmlns:a16="http://schemas.microsoft.com/office/drawing/2014/main" id="{9AC0BF50-5962-4BF9-A8E0-5987218683B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51" name="Text Box 1">
          <a:extLst>
            <a:ext uri="{FF2B5EF4-FFF2-40B4-BE49-F238E27FC236}">
              <a16:creationId xmlns:a16="http://schemas.microsoft.com/office/drawing/2014/main" id="{77D5E207-35C4-4CF2-A50B-F12C9E9FA22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52" name="Text Box 1">
          <a:extLst>
            <a:ext uri="{FF2B5EF4-FFF2-40B4-BE49-F238E27FC236}">
              <a16:creationId xmlns:a16="http://schemas.microsoft.com/office/drawing/2014/main" id="{F158AC86-225A-4894-9388-809ED756D2E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53" name="Text Box 1">
          <a:extLst>
            <a:ext uri="{FF2B5EF4-FFF2-40B4-BE49-F238E27FC236}">
              <a16:creationId xmlns:a16="http://schemas.microsoft.com/office/drawing/2014/main" id="{6820EE7E-0770-44C0-8B5F-936451B55B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54" name="Text Box 1">
          <a:extLst>
            <a:ext uri="{FF2B5EF4-FFF2-40B4-BE49-F238E27FC236}">
              <a16:creationId xmlns:a16="http://schemas.microsoft.com/office/drawing/2014/main" id="{251DD0F5-F351-43B6-8B9E-0EE33B1BAC6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55" name="Text Box 1">
          <a:extLst>
            <a:ext uri="{FF2B5EF4-FFF2-40B4-BE49-F238E27FC236}">
              <a16:creationId xmlns:a16="http://schemas.microsoft.com/office/drawing/2014/main" id="{AF030697-9181-4FF4-BA7D-803709B30CE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56" name="Text Box 1">
          <a:extLst>
            <a:ext uri="{FF2B5EF4-FFF2-40B4-BE49-F238E27FC236}">
              <a16:creationId xmlns:a16="http://schemas.microsoft.com/office/drawing/2014/main" id="{2C38501D-2789-43D7-B418-B8B7A6F151F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57" name="Text Box 1">
          <a:extLst>
            <a:ext uri="{FF2B5EF4-FFF2-40B4-BE49-F238E27FC236}">
              <a16:creationId xmlns:a16="http://schemas.microsoft.com/office/drawing/2014/main" id="{9B2D1CA1-8445-4486-819F-09B3E0C4B96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23AE6CFF-FF7A-4642-A385-99F3A001D4A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59" name="Text Box 1">
          <a:extLst>
            <a:ext uri="{FF2B5EF4-FFF2-40B4-BE49-F238E27FC236}">
              <a16:creationId xmlns:a16="http://schemas.microsoft.com/office/drawing/2014/main" id="{CF769DF1-0C70-4C5A-9FAA-9C4F9CA0F02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60" name="Text Box 1">
          <a:extLst>
            <a:ext uri="{FF2B5EF4-FFF2-40B4-BE49-F238E27FC236}">
              <a16:creationId xmlns:a16="http://schemas.microsoft.com/office/drawing/2014/main" id="{69E7BA2E-DA01-41A9-8439-743106BDEFE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61" name="Text Box 1">
          <a:extLst>
            <a:ext uri="{FF2B5EF4-FFF2-40B4-BE49-F238E27FC236}">
              <a16:creationId xmlns:a16="http://schemas.microsoft.com/office/drawing/2014/main" id="{B445BCD1-7039-42EB-848A-B1A153237147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62" name="Text Box 1">
          <a:extLst>
            <a:ext uri="{FF2B5EF4-FFF2-40B4-BE49-F238E27FC236}">
              <a16:creationId xmlns:a16="http://schemas.microsoft.com/office/drawing/2014/main" id="{792FE682-E60A-4234-BB10-456EC13F317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63" name="Text Box 1">
          <a:extLst>
            <a:ext uri="{FF2B5EF4-FFF2-40B4-BE49-F238E27FC236}">
              <a16:creationId xmlns:a16="http://schemas.microsoft.com/office/drawing/2014/main" id="{0DA4C8B3-FED3-43DA-9720-F4F27852BB9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CE2283A9-9714-4025-8B71-ECFA532174D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65" name="Text Box 1">
          <a:extLst>
            <a:ext uri="{FF2B5EF4-FFF2-40B4-BE49-F238E27FC236}">
              <a16:creationId xmlns:a16="http://schemas.microsoft.com/office/drawing/2014/main" id="{F1F279F7-88D0-4BAE-A8DE-D11632DFC14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66" name="Text Box 1">
          <a:extLst>
            <a:ext uri="{FF2B5EF4-FFF2-40B4-BE49-F238E27FC236}">
              <a16:creationId xmlns:a16="http://schemas.microsoft.com/office/drawing/2014/main" id="{70ABCE39-85C9-40DE-AE65-A60DBA4BB6F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67" name="Text Box 1">
          <a:extLst>
            <a:ext uri="{FF2B5EF4-FFF2-40B4-BE49-F238E27FC236}">
              <a16:creationId xmlns:a16="http://schemas.microsoft.com/office/drawing/2014/main" id="{0CE776EE-D688-4F91-9E77-DA404D81394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60960</xdr:rowOff>
    </xdr:to>
    <xdr:sp macro="" textlink="">
      <xdr:nvSpPr>
        <xdr:cNvPr id="5868" name="Text Box 1">
          <a:extLst>
            <a:ext uri="{FF2B5EF4-FFF2-40B4-BE49-F238E27FC236}">
              <a16:creationId xmlns:a16="http://schemas.microsoft.com/office/drawing/2014/main" id="{B993BFE2-A985-4B2E-8205-CC26E9719C7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69" name="Text Box 1">
          <a:extLst>
            <a:ext uri="{FF2B5EF4-FFF2-40B4-BE49-F238E27FC236}">
              <a16:creationId xmlns:a16="http://schemas.microsoft.com/office/drawing/2014/main" id="{11103CAB-BB09-433F-9A19-6A96AF558FA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7EEBD6B6-5F46-4FD3-847A-8D56A2E378A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71" name="Text Box 1">
          <a:extLst>
            <a:ext uri="{FF2B5EF4-FFF2-40B4-BE49-F238E27FC236}">
              <a16:creationId xmlns:a16="http://schemas.microsoft.com/office/drawing/2014/main" id="{5F1BFF5B-77C1-4B61-8BA8-5B2DBE27CF9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72" name="Text Box 1">
          <a:extLst>
            <a:ext uri="{FF2B5EF4-FFF2-40B4-BE49-F238E27FC236}">
              <a16:creationId xmlns:a16="http://schemas.microsoft.com/office/drawing/2014/main" id="{9ED1FF65-52BE-4982-9A17-DC68D113295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73" name="Text Box 1">
          <a:extLst>
            <a:ext uri="{FF2B5EF4-FFF2-40B4-BE49-F238E27FC236}">
              <a16:creationId xmlns:a16="http://schemas.microsoft.com/office/drawing/2014/main" id="{7A52CBFE-736F-46A6-B2F3-826671FA7D9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74" name="Text Box 1">
          <a:extLst>
            <a:ext uri="{FF2B5EF4-FFF2-40B4-BE49-F238E27FC236}">
              <a16:creationId xmlns:a16="http://schemas.microsoft.com/office/drawing/2014/main" id="{1D9D4F14-052B-4EAB-BB02-3D376795117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75" name="Text Box 1">
          <a:extLst>
            <a:ext uri="{FF2B5EF4-FFF2-40B4-BE49-F238E27FC236}">
              <a16:creationId xmlns:a16="http://schemas.microsoft.com/office/drawing/2014/main" id="{BEA05260-20D7-48EE-AF78-EB7AEE86398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CC6C4F93-65D6-42C7-84A4-DD923FCF1930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77" name="Text Box 1">
          <a:extLst>
            <a:ext uri="{FF2B5EF4-FFF2-40B4-BE49-F238E27FC236}">
              <a16:creationId xmlns:a16="http://schemas.microsoft.com/office/drawing/2014/main" id="{9BB675DA-D4BA-4468-8212-7F6D5016329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78" name="Text Box 1">
          <a:extLst>
            <a:ext uri="{FF2B5EF4-FFF2-40B4-BE49-F238E27FC236}">
              <a16:creationId xmlns:a16="http://schemas.microsoft.com/office/drawing/2014/main" id="{FBE1F49D-ACAC-4C27-9404-D98A76C2B74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79" name="Text Box 1">
          <a:extLst>
            <a:ext uri="{FF2B5EF4-FFF2-40B4-BE49-F238E27FC236}">
              <a16:creationId xmlns:a16="http://schemas.microsoft.com/office/drawing/2014/main" id="{42A423EA-96EC-4A41-A61E-C70B5E073D7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80" name="Text Box 1">
          <a:extLst>
            <a:ext uri="{FF2B5EF4-FFF2-40B4-BE49-F238E27FC236}">
              <a16:creationId xmlns:a16="http://schemas.microsoft.com/office/drawing/2014/main" id="{D6AA9485-6A32-41A5-926B-9B8A78EFC43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81" name="Text Box 1">
          <a:extLst>
            <a:ext uri="{FF2B5EF4-FFF2-40B4-BE49-F238E27FC236}">
              <a16:creationId xmlns:a16="http://schemas.microsoft.com/office/drawing/2014/main" id="{9A605855-C44E-47E8-B9A6-1253B89B3F2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018A766C-F074-4BF8-BDE1-6CEA97B632F9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83" name="Text Box 1">
          <a:extLst>
            <a:ext uri="{FF2B5EF4-FFF2-40B4-BE49-F238E27FC236}">
              <a16:creationId xmlns:a16="http://schemas.microsoft.com/office/drawing/2014/main" id="{02A9ABCE-5F30-4367-BE4A-66C21331D0C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84" name="Text Box 1">
          <a:extLst>
            <a:ext uri="{FF2B5EF4-FFF2-40B4-BE49-F238E27FC236}">
              <a16:creationId xmlns:a16="http://schemas.microsoft.com/office/drawing/2014/main" id="{A187C702-CA30-4614-A220-D5B35324175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85" name="Text Box 1">
          <a:extLst>
            <a:ext uri="{FF2B5EF4-FFF2-40B4-BE49-F238E27FC236}">
              <a16:creationId xmlns:a16="http://schemas.microsoft.com/office/drawing/2014/main" id="{23191C13-EE92-417F-AA28-013B9E128363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86" name="Text Box 1">
          <a:extLst>
            <a:ext uri="{FF2B5EF4-FFF2-40B4-BE49-F238E27FC236}">
              <a16:creationId xmlns:a16="http://schemas.microsoft.com/office/drawing/2014/main" id="{9C8F74B0-A69F-4BE8-B9FE-147A2648E838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87" name="Text Box 1">
          <a:extLst>
            <a:ext uri="{FF2B5EF4-FFF2-40B4-BE49-F238E27FC236}">
              <a16:creationId xmlns:a16="http://schemas.microsoft.com/office/drawing/2014/main" id="{BE34A7C2-6334-4687-B388-0626240B1E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AF6701F2-8152-4639-84B3-1DF4A9F0E79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89" name="Text Box 1">
          <a:extLst>
            <a:ext uri="{FF2B5EF4-FFF2-40B4-BE49-F238E27FC236}">
              <a16:creationId xmlns:a16="http://schemas.microsoft.com/office/drawing/2014/main" id="{718415ED-BD47-4D02-862A-579922C225E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90" name="Text Box 1">
          <a:extLst>
            <a:ext uri="{FF2B5EF4-FFF2-40B4-BE49-F238E27FC236}">
              <a16:creationId xmlns:a16="http://schemas.microsoft.com/office/drawing/2014/main" id="{C9E0F7D0-EB33-4059-981F-71578F5B043E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91" name="Text Box 1">
          <a:extLst>
            <a:ext uri="{FF2B5EF4-FFF2-40B4-BE49-F238E27FC236}">
              <a16:creationId xmlns:a16="http://schemas.microsoft.com/office/drawing/2014/main" id="{DD5991C7-15D5-470B-909D-CC5D738AC4E6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9EDC3A15-235C-49B2-89CA-BFE6608E0802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93" name="Text Box 1">
          <a:extLst>
            <a:ext uri="{FF2B5EF4-FFF2-40B4-BE49-F238E27FC236}">
              <a16:creationId xmlns:a16="http://schemas.microsoft.com/office/drawing/2014/main" id="{296138BC-6AE5-4B23-A82B-EFF047DEA8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C6A66AA4-BD92-40C1-BED3-16B905017D0D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5" name="Text Box 1">
          <a:extLst>
            <a:ext uri="{FF2B5EF4-FFF2-40B4-BE49-F238E27FC236}">
              <a16:creationId xmlns:a16="http://schemas.microsoft.com/office/drawing/2014/main" id="{D54A5702-939D-48A2-941D-0879405AB97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6" name="Text Box 1">
          <a:extLst>
            <a:ext uri="{FF2B5EF4-FFF2-40B4-BE49-F238E27FC236}">
              <a16:creationId xmlns:a16="http://schemas.microsoft.com/office/drawing/2014/main" id="{04C9E798-A9A7-4048-AF91-298DCC7DB07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7" name="Text Box 1">
          <a:extLst>
            <a:ext uri="{FF2B5EF4-FFF2-40B4-BE49-F238E27FC236}">
              <a16:creationId xmlns:a16="http://schemas.microsoft.com/office/drawing/2014/main" id="{221D8D5E-6DA2-4ABD-A4A5-1A49138A9F0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B938335E-94DE-42FE-ADA0-8898022039DB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899" name="Text Box 1">
          <a:extLst>
            <a:ext uri="{FF2B5EF4-FFF2-40B4-BE49-F238E27FC236}">
              <a16:creationId xmlns:a16="http://schemas.microsoft.com/office/drawing/2014/main" id="{F692DA7F-1E38-4452-8816-67F2CB802AFF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38100</xdr:rowOff>
    </xdr:to>
    <xdr:sp macro="" textlink="">
      <xdr:nvSpPr>
        <xdr:cNvPr id="5900" name="Text Box 1">
          <a:extLst>
            <a:ext uri="{FF2B5EF4-FFF2-40B4-BE49-F238E27FC236}">
              <a16:creationId xmlns:a16="http://schemas.microsoft.com/office/drawing/2014/main" id="{54503568-FE35-441B-9362-F7B5A3CDE97C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22860</xdr:rowOff>
    </xdr:to>
    <xdr:sp macro="" textlink="">
      <xdr:nvSpPr>
        <xdr:cNvPr id="5901" name="Text Box 1">
          <a:extLst>
            <a:ext uri="{FF2B5EF4-FFF2-40B4-BE49-F238E27FC236}">
              <a16:creationId xmlns:a16="http://schemas.microsoft.com/office/drawing/2014/main" id="{3DD3E65D-FCAB-4D3A-91C9-C90A65A8F71A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2" name="Text Box 1">
          <a:extLst>
            <a:ext uri="{FF2B5EF4-FFF2-40B4-BE49-F238E27FC236}">
              <a16:creationId xmlns:a16="http://schemas.microsoft.com/office/drawing/2014/main" id="{9A09F6AF-3D86-4305-AF80-3F0B85A316B5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3" name="Text Box 1">
          <a:extLst>
            <a:ext uri="{FF2B5EF4-FFF2-40B4-BE49-F238E27FC236}">
              <a16:creationId xmlns:a16="http://schemas.microsoft.com/office/drawing/2014/main" id="{264ECB8B-284F-4AA4-B99F-743F2291C821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4" name="Text Box 1">
          <a:extLst>
            <a:ext uri="{FF2B5EF4-FFF2-40B4-BE49-F238E27FC236}">
              <a16:creationId xmlns:a16="http://schemas.microsoft.com/office/drawing/2014/main" id="{5EEB6356-4680-4AB0-9930-FD7FD4C8E26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5" name="Text Box 1">
          <a:extLst>
            <a:ext uri="{FF2B5EF4-FFF2-40B4-BE49-F238E27FC236}">
              <a16:creationId xmlns:a16="http://schemas.microsoft.com/office/drawing/2014/main" id="{818D7343-BD76-4666-A514-D4843CE76B84}"/>
            </a:ext>
          </a:extLst>
        </xdr:cNvPr>
        <xdr:cNvSpPr txBox="1">
          <a:spLocks noChangeArrowheads="1"/>
        </xdr:cNvSpPr>
      </xdr:nvSpPr>
      <xdr:spPr bwMode="auto">
        <a:xfrm>
          <a:off x="510540" y="60045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48A38CFE-AE99-434C-9BB6-A2CBE57C79D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07" name="Text Box 1">
          <a:extLst>
            <a:ext uri="{FF2B5EF4-FFF2-40B4-BE49-F238E27FC236}">
              <a16:creationId xmlns:a16="http://schemas.microsoft.com/office/drawing/2014/main" id="{017ED755-C818-49CA-B846-26D613B296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08" name="Text Box 1">
          <a:extLst>
            <a:ext uri="{FF2B5EF4-FFF2-40B4-BE49-F238E27FC236}">
              <a16:creationId xmlns:a16="http://schemas.microsoft.com/office/drawing/2014/main" id="{BA119BAE-A5AD-4F62-8013-2F2E67667A2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09" name="Text Box 1">
          <a:extLst>
            <a:ext uri="{FF2B5EF4-FFF2-40B4-BE49-F238E27FC236}">
              <a16:creationId xmlns:a16="http://schemas.microsoft.com/office/drawing/2014/main" id="{B84CA052-00D8-40DE-A14E-07E8298E980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10" name="Text Box 1">
          <a:extLst>
            <a:ext uri="{FF2B5EF4-FFF2-40B4-BE49-F238E27FC236}">
              <a16:creationId xmlns:a16="http://schemas.microsoft.com/office/drawing/2014/main" id="{F50F8A63-0906-4876-AA2D-39DB8273988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11" name="Text Box 1">
          <a:extLst>
            <a:ext uri="{FF2B5EF4-FFF2-40B4-BE49-F238E27FC236}">
              <a16:creationId xmlns:a16="http://schemas.microsoft.com/office/drawing/2014/main" id="{484D2856-C8A1-4722-9D25-D54B80ABC41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12" name="Text Box 1">
          <a:extLst>
            <a:ext uri="{FF2B5EF4-FFF2-40B4-BE49-F238E27FC236}">
              <a16:creationId xmlns:a16="http://schemas.microsoft.com/office/drawing/2014/main" id="{0DCDF9E7-33AC-44FB-B3A1-EE1011684A2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13" name="Text Box 1">
          <a:extLst>
            <a:ext uri="{FF2B5EF4-FFF2-40B4-BE49-F238E27FC236}">
              <a16:creationId xmlns:a16="http://schemas.microsoft.com/office/drawing/2014/main" id="{B6A2A5C3-F68C-477B-9D4B-4B76AE15ADD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14" name="Text Box 1">
          <a:extLst>
            <a:ext uri="{FF2B5EF4-FFF2-40B4-BE49-F238E27FC236}">
              <a16:creationId xmlns:a16="http://schemas.microsoft.com/office/drawing/2014/main" id="{89EF1AA5-5BBE-45B7-8D93-CFD03B2F3FC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15" name="Text Box 1">
          <a:extLst>
            <a:ext uri="{FF2B5EF4-FFF2-40B4-BE49-F238E27FC236}">
              <a16:creationId xmlns:a16="http://schemas.microsoft.com/office/drawing/2014/main" id="{29B70919-F50A-4073-BAEA-4B3819B87FE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16" name="Text Box 1">
          <a:extLst>
            <a:ext uri="{FF2B5EF4-FFF2-40B4-BE49-F238E27FC236}">
              <a16:creationId xmlns:a16="http://schemas.microsoft.com/office/drawing/2014/main" id="{A5813563-5F91-48F4-831D-AA4A2D79049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17" name="Text Box 1">
          <a:extLst>
            <a:ext uri="{FF2B5EF4-FFF2-40B4-BE49-F238E27FC236}">
              <a16:creationId xmlns:a16="http://schemas.microsoft.com/office/drawing/2014/main" id="{ECC4A79A-F610-456C-A001-B5FA6E870DE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18" name="Text Box 1">
          <a:extLst>
            <a:ext uri="{FF2B5EF4-FFF2-40B4-BE49-F238E27FC236}">
              <a16:creationId xmlns:a16="http://schemas.microsoft.com/office/drawing/2014/main" id="{4594F486-E829-4D8C-BFCA-C56667F1B73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19" name="Text Box 1">
          <a:extLst>
            <a:ext uri="{FF2B5EF4-FFF2-40B4-BE49-F238E27FC236}">
              <a16:creationId xmlns:a16="http://schemas.microsoft.com/office/drawing/2014/main" id="{72990600-FB2D-451E-B18B-C2851D46D0F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61602A80-A8B2-4045-BC1F-88B29085133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21" name="Text Box 1">
          <a:extLst>
            <a:ext uri="{FF2B5EF4-FFF2-40B4-BE49-F238E27FC236}">
              <a16:creationId xmlns:a16="http://schemas.microsoft.com/office/drawing/2014/main" id="{543C87A4-4866-4EF0-A650-8A95DE76B31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22" name="Text Box 1">
          <a:extLst>
            <a:ext uri="{FF2B5EF4-FFF2-40B4-BE49-F238E27FC236}">
              <a16:creationId xmlns:a16="http://schemas.microsoft.com/office/drawing/2014/main" id="{01BEA998-7B3C-4AC4-B93E-E4B105BC733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23" name="Text Box 1">
          <a:extLst>
            <a:ext uri="{FF2B5EF4-FFF2-40B4-BE49-F238E27FC236}">
              <a16:creationId xmlns:a16="http://schemas.microsoft.com/office/drawing/2014/main" id="{81EE7EA1-37E4-45E4-950F-5F3C1B6AC63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24" name="Text Box 1">
          <a:extLst>
            <a:ext uri="{FF2B5EF4-FFF2-40B4-BE49-F238E27FC236}">
              <a16:creationId xmlns:a16="http://schemas.microsoft.com/office/drawing/2014/main" id="{3E126D98-1AC9-4A3F-A60D-24D740D90B9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25" name="Text Box 1">
          <a:extLst>
            <a:ext uri="{FF2B5EF4-FFF2-40B4-BE49-F238E27FC236}">
              <a16:creationId xmlns:a16="http://schemas.microsoft.com/office/drawing/2014/main" id="{8EF1A802-6C60-48B4-A57C-A0231FC3E23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26" name="Text Box 1">
          <a:extLst>
            <a:ext uri="{FF2B5EF4-FFF2-40B4-BE49-F238E27FC236}">
              <a16:creationId xmlns:a16="http://schemas.microsoft.com/office/drawing/2014/main" id="{2E051BD1-155C-43E5-97A3-F64B637D936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8BD231D9-420C-454B-9D8B-581D2ADC5F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28" name="Text Box 1">
          <a:extLst>
            <a:ext uri="{FF2B5EF4-FFF2-40B4-BE49-F238E27FC236}">
              <a16:creationId xmlns:a16="http://schemas.microsoft.com/office/drawing/2014/main" id="{1BE19D24-2D45-4C33-A172-AE65DECD90B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29" name="Text Box 1">
          <a:extLst>
            <a:ext uri="{FF2B5EF4-FFF2-40B4-BE49-F238E27FC236}">
              <a16:creationId xmlns:a16="http://schemas.microsoft.com/office/drawing/2014/main" id="{1B6FCF80-2DE9-4CE6-98EA-F22B2632DC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30" name="Text Box 1">
          <a:extLst>
            <a:ext uri="{FF2B5EF4-FFF2-40B4-BE49-F238E27FC236}">
              <a16:creationId xmlns:a16="http://schemas.microsoft.com/office/drawing/2014/main" id="{C1967F6D-08E1-4B2E-9B8C-C09F6E35DFC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31" name="Text Box 1">
          <a:extLst>
            <a:ext uri="{FF2B5EF4-FFF2-40B4-BE49-F238E27FC236}">
              <a16:creationId xmlns:a16="http://schemas.microsoft.com/office/drawing/2014/main" id="{08D8239A-2276-4C86-91D2-F06EF5C3913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32" name="Text Box 1">
          <a:extLst>
            <a:ext uri="{FF2B5EF4-FFF2-40B4-BE49-F238E27FC236}">
              <a16:creationId xmlns:a16="http://schemas.microsoft.com/office/drawing/2014/main" id="{74473C22-3ABB-4792-88AA-A548C854A11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33" name="Text Box 1">
          <a:extLst>
            <a:ext uri="{FF2B5EF4-FFF2-40B4-BE49-F238E27FC236}">
              <a16:creationId xmlns:a16="http://schemas.microsoft.com/office/drawing/2014/main" id="{1F4F5C02-3E49-4B22-94AF-F26E51B9271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34" name="Text Box 1">
          <a:extLst>
            <a:ext uri="{FF2B5EF4-FFF2-40B4-BE49-F238E27FC236}">
              <a16:creationId xmlns:a16="http://schemas.microsoft.com/office/drawing/2014/main" id="{F69A0F91-26F1-4DDC-ADE1-CE33B45D554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35" name="Text Box 1">
          <a:extLst>
            <a:ext uri="{FF2B5EF4-FFF2-40B4-BE49-F238E27FC236}">
              <a16:creationId xmlns:a16="http://schemas.microsoft.com/office/drawing/2014/main" id="{FFD0BF6D-7F84-462A-8317-AD323752B46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36" name="Text Box 1">
          <a:extLst>
            <a:ext uri="{FF2B5EF4-FFF2-40B4-BE49-F238E27FC236}">
              <a16:creationId xmlns:a16="http://schemas.microsoft.com/office/drawing/2014/main" id="{75C6C406-5A8A-4F7D-B4B3-CBABE3B47F0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37" name="Text Box 1">
          <a:extLst>
            <a:ext uri="{FF2B5EF4-FFF2-40B4-BE49-F238E27FC236}">
              <a16:creationId xmlns:a16="http://schemas.microsoft.com/office/drawing/2014/main" id="{90531DA8-AB74-45C5-BF0C-3827DD18975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38" name="Text Box 1">
          <a:extLst>
            <a:ext uri="{FF2B5EF4-FFF2-40B4-BE49-F238E27FC236}">
              <a16:creationId xmlns:a16="http://schemas.microsoft.com/office/drawing/2014/main" id="{1D10683B-369C-40D6-87D2-382D91C8F20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39" name="Text Box 1">
          <a:extLst>
            <a:ext uri="{FF2B5EF4-FFF2-40B4-BE49-F238E27FC236}">
              <a16:creationId xmlns:a16="http://schemas.microsoft.com/office/drawing/2014/main" id="{093F5952-D696-4DB4-9BA4-D749213694B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40" name="Text Box 1">
          <a:extLst>
            <a:ext uri="{FF2B5EF4-FFF2-40B4-BE49-F238E27FC236}">
              <a16:creationId xmlns:a16="http://schemas.microsoft.com/office/drawing/2014/main" id="{445BDB26-2939-4A63-9183-4DE2ED87F7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41" name="Text Box 1">
          <a:extLst>
            <a:ext uri="{FF2B5EF4-FFF2-40B4-BE49-F238E27FC236}">
              <a16:creationId xmlns:a16="http://schemas.microsoft.com/office/drawing/2014/main" id="{800E73A5-7980-4692-9FB4-23EFE5E8787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7586C6EA-91F1-4BF4-8505-B1F115B75DC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43" name="Text Box 1">
          <a:extLst>
            <a:ext uri="{FF2B5EF4-FFF2-40B4-BE49-F238E27FC236}">
              <a16:creationId xmlns:a16="http://schemas.microsoft.com/office/drawing/2014/main" id="{7297BAAD-17BC-4F35-9CD6-8B1D6651B50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44" name="Text Box 1">
          <a:extLst>
            <a:ext uri="{FF2B5EF4-FFF2-40B4-BE49-F238E27FC236}">
              <a16:creationId xmlns:a16="http://schemas.microsoft.com/office/drawing/2014/main" id="{49D0E77E-91FB-4EDA-B3EE-92EA17DCBAA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45" name="Text Box 1">
          <a:extLst>
            <a:ext uri="{FF2B5EF4-FFF2-40B4-BE49-F238E27FC236}">
              <a16:creationId xmlns:a16="http://schemas.microsoft.com/office/drawing/2014/main" id="{F819F570-CFB7-4AAD-96BD-6CCCD4F82A7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46" name="Text Box 1">
          <a:extLst>
            <a:ext uri="{FF2B5EF4-FFF2-40B4-BE49-F238E27FC236}">
              <a16:creationId xmlns:a16="http://schemas.microsoft.com/office/drawing/2014/main" id="{00DB4F97-D3F6-48A5-95DD-272C9BD3CCA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47" name="Text Box 1">
          <a:extLst>
            <a:ext uri="{FF2B5EF4-FFF2-40B4-BE49-F238E27FC236}">
              <a16:creationId xmlns:a16="http://schemas.microsoft.com/office/drawing/2014/main" id="{FBC33AB9-DD38-47DE-B9C9-7516687072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48" name="Text Box 1">
          <a:extLst>
            <a:ext uri="{FF2B5EF4-FFF2-40B4-BE49-F238E27FC236}">
              <a16:creationId xmlns:a16="http://schemas.microsoft.com/office/drawing/2014/main" id="{29791112-BF9E-4FF8-AEC7-A712D755B56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49" name="Text Box 1">
          <a:extLst>
            <a:ext uri="{FF2B5EF4-FFF2-40B4-BE49-F238E27FC236}">
              <a16:creationId xmlns:a16="http://schemas.microsoft.com/office/drawing/2014/main" id="{C25E0915-AC4E-415B-A567-F1184448108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50" name="Text Box 1">
          <a:extLst>
            <a:ext uri="{FF2B5EF4-FFF2-40B4-BE49-F238E27FC236}">
              <a16:creationId xmlns:a16="http://schemas.microsoft.com/office/drawing/2014/main" id="{21309EA2-C040-48AA-B0D6-6188EC4438B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8408B93D-B777-4D65-BA8E-0C207F2060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52" name="Text Box 1">
          <a:extLst>
            <a:ext uri="{FF2B5EF4-FFF2-40B4-BE49-F238E27FC236}">
              <a16:creationId xmlns:a16="http://schemas.microsoft.com/office/drawing/2014/main" id="{229F40BB-4E06-444D-9313-403E678AD5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53" name="Text Box 1">
          <a:extLst>
            <a:ext uri="{FF2B5EF4-FFF2-40B4-BE49-F238E27FC236}">
              <a16:creationId xmlns:a16="http://schemas.microsoft.com/office/drawing/2014/main" id="{675C5D2D-804E-4BB0-870C-3A36014E594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54" name="Text Box 1">
          <a:extLst>
            <a:ext uri="{FF2B5EF4-FFF2-40B4-BE49-F238E27FC236}">
              <a16:creationId xmlns:a16="http://schemas.microsoft.com/office/drawing/2014/main" id="{99AAB865-D56C-4858-B6FF-4D3CEA957BD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55" name="Text Box 1">
          <a:extLst>
            <a:ext uri="{FF2B5EF4-FFF2-40B4-BE49-F238E27FC236}">
              <a16:creationId xmlns:a16="http://schemas.microsoft.com/office/drawing/2014/main" id="{0FA38623-3CBF-492B-91BC-835C3F02E83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56" name="Text Box 1">
          <a:extLst>
            <a:ext uri="{FF2B5EF4-FFF2-40B4-BE49-F238E27FC236}">
              <a16:creationId xmlns:a16="http://schemas.microsoft.com/office/drawing/2014/main" id="{8997386F-B201-4878-B1B9-1F8F1F8BF65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1F6E17E1-4F69-4A63-B4FA-6DEA0FA30D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58" name="Text Box 1">
          <a:extLst>
            <a:ext uri="{FF2B5EF4-FFF2-40B4-BE49-F238E27FC236}">
              <a16:creationId xmlns:a16="http://schemas.microsoft.com/office/drawing/2014/main" id="{97887DB4-E92E-4349-A41C-E224C4FFE0C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59" name="Text Box 1">
          <a:extLst>
            <a:ext uri="{FF2B5EF4-FFF2-40B4-BE49-F238E27FC236}">
              <a16:creationId xmlns:a16="http://schemas.microsoft.com/office/drawing/2014/main" id="{BCA1EE79-C04E-4045-AE79-FB7FD1320F5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60" name="Text Box 1">
          <a:extLst>
            <a:ext uri="{FF2B5EF4-FFF2-40B4-BE49-F238E27FC236}">
              <a16:creationId xmlns:a16="http://schemas.microsoft.com/office/drawing/2014/main" id="{45180E10-8C52-41B9-980D-77C5A2D94CF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61" name="Text Box 1">
          <a:extLst>
            <a:ext uri="{FF2B5EF4-FFF2-40B4-BE49-F238E27FC236}">
              <a16:creationId xmlns:a16="http://schemas.microsoft.com/office/drawing/2014/main" id="{9563346C-8C56-45C6-9538-90BE6FD35E9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62" name="Text Box 1">
          <a:extLst>
            <a:ext uri="{FF2B5EF4-FFF2-40B4-BE49-F238E27FC236}">
              <a16:creationId xmlns:a16="http://schemas.microsoft.com/office/drawing/2014/main" id="{4B3E2F12-F4FB-4458-A84B-08284F2E2A7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61B36995-39AE-4AC1-AA43-16382B1ECE8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1269ADC3-DE7D-4EFE-A5BE-99A29783003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65" name="Text Box 1">
          <a:extLst>
            <a:ext uri="{FF2B5EF4-FFF2-40B4-BE49-F238E27FC236}">
              <a16:creationId xmlns:a16="http://schemas.microsoft.com/office/drawing/2014/main" id="{1948B6A3-EB7B-4FB6-81AD-481AF8ED51E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66" name="Text Box 1">
          <a:extLst>
            <a:ext uri="{FF2B5EF4-FFF2-40B4-BE49-F238E27FC236}">
              <a16:creationId xmlns:a16="http://schemas.microsoft.com/office/drawing/2014/main" id="{C8EC38E9-A6B6-4D7E-A97F-7F78EBF658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67" name="Text Box 1">
          <a:extLst>
            <a:ext uri="{FF2B5EF4-FFF2-40B4-BE49-F238E27FC236}">
              <a16:creationId xmlns:a16="http://schemas.microsoft.com/office/drawing/2014/main" id="{F2FB67AF-B811-4FF7-AF79-C67A6472171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68" name="Text Box 1">
          <a:extLst>
            <a:ext uri="{FF2B5EF4-FFF2-40B4-BE49-F238E27FC236}">
              <a16:creationId xmlns:a16="http://schemas.microsoft.com/office/drawing/2014/main" id="{040BAB2F-F21F-4534-9066-D978DC95AB3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3870588E-69B7-4356-94AA-4A8BD2CE0FA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70" name="Text Box 1">
          <a:extLst>
            <a:ext uri="{FF2B5EF4-FFF2-40B4-BE49-F238E27FC236}">
              <a16:creationId xmlns:a16="http://schemas.microsoft.com/office/drawing/2014/main" id="{714712F2-8F1B-4431-A780-3C490DB8530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71" name="Text Box 1">
          <a:extLst>
            <a:ext uri="{FF2B5EF4-FFF2-40B4-BE49-F238E27FC236}">
              <a16:creationId xmlns:a16="http://schemas.microsoft.com/office/drawing/2014/main" id="{B8F5AB2C-9C05-4DA9-89F5-E2CB3767233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72" name="Text Box 1">
          <a:extLst>
            <a:ext uri="{FF2B5EF4-FFF2-40B4-BE49-F238E27FC236}">
              <a16:creationId xmlns:a16="http://schemas.microsoft.com/office/drawing/2014/main" id="{B9B4085D-76C4-408D-9DF5-D2C0E61220F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73" name="Text Box 1">
          <a:extLst>
            <a:ext uri="{FF2B5EF4-FFF2-40B4-BE49-F238E27FC236}">
              <a16:creationId xmlns:a16="http://schemas.microsoft.com/office/drawing/2014/main" id="{3D75F2C2-E8C8-4DB4-A4E4-966CFCD520B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74" name="Text Box 1">
          <a:extLst>
            <a:ext uri="{FF2B5EF4-FFF2-40B4-BE49-F238E27FC236}">
              <a16:creationId xmlns:a16="http://schemas.microsoft.com/office/drawing/2014/main" id="{49368EC8-238F-45F9-A124-4FAC7B6942D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4D12266E-1F7C-48BC-9324-583EB0554DE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76" name="Text Box 1">
          <a:extLst>
            <a:ext uri="{FF2B5EF4-FFF2-40B4-BE49-F238E27FC236}">
              <a16:creationId xmlns:a16="http://schemas.microsoft.com/office/drawing/2014/main" id="{97174933-8428-4334-9BD8-AC2EC4E4F72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77" name="Text Box 1">
          <a:extLst>
            <a:ext uri="{FF2B5EF4-FFF2-40B4-BE49-F238E27FC236}">
              <a16:creationId xmlns:a16="http://schemas.microsoft.com/office/drawing/2014/main" id="{538669AA-D4F5-48DE-A191-39C57AA5A0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78" name="Text Box 1">
          <a:extLst>
            <a:ext uri="{FF2B5EF4-FFF2-40B4-BE49-F238E27FC236}">
              <a16:creationId xmlns:a16="http://schemas.microsoft.com/office/drawing/2014/main" id="{5DB34AEC-40B4-493B-A21B-3653C486CDE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79" name="Text Box 1">
          <a:extLst>
            <a:ext uri="{FF2B5EF4-FFF2-40B4-BE49-F238E27FC236}">
              <a16:creationId xmlns:a16="http://schemas.microsoft.com/office/drawing/2014/main" id="{4661B77D-AB20-4EC8-AF4D-9858E32F706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80" name="Text Box 1">
          <a:extLst>
            <a:ext uri="{FF2B5EF4-FFF2-40B4-BE49-F238E27FC236}">
              <a16:creationId xmlns:a16="http://schemas.microsoft.com/office/drawing/2014/main" id="{7D1CA210-FEF3-4056-8FF3-FC883B2C582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325E7BFD-07AE-4442-BB41-68C14E49124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82" name="Text Box 1">
          <a:extLst>
            <a:ext uri="{FF2B5EF4-FFF2-40B4-BE49-F238E27FC236}">
              <a16:creationId xmlns:a16="http://schemas.microsoft.com/office/drawing/2014/main" id="{5651D378-6678-461B-AEA4-901C1D03A3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83" name="Text Box 1">
          <a:extLst>
            <a:ext uri="{FF2B5EF4-FFF2-40B4-BE49-F238E27FC236}">
              <a16:creationId xmlns:a16="http://schemas.microsoft.com/office/drawing/2014/main" id="{EDFD5BE2-2BA4-474E-BFD0-6FB79C25953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84" name="Text Box 1">
          <a:extLst>
            <a:ext uri="{FF2B5EF4-FFF2-40B4-BE49-F238E27FC236}">
              <a16:creationId xmlns:a16="http://schemas.microsoft.com/office/drawing/2014/main" id="{47DBD550-5A94-4224-8262-A4BF84D1DF4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85" name="Text Box 1">
          <a:extLst>
            <a:ext uri="{FF2B5EF4-FFF2-40B4-BE49-F238E27FC236}">
              <a16:creationId xmlns:a16="http://schemas.microsoft.com/office/drawing/2014/main" id="{E1C3E931-8433-4424-9402-6FB6240CD07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A432D240-0B8A-4ACD-8983-80042EF3855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FE8B8B9D-D12D-4C46-B5C0-FED8A50FB7E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5988" name="Text Box 1">
          <a:extLst>
            <a:ext uri="{FF2B5EF4-FFF2-40B4-BE49-F238E27FC236}">
              <a16:creationId xmlns:a16="http://schemas.microsoft.com/office/drawing/2014/main" id="{D40E6B76-A214-4B29-8291-A2C4E26F7EF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5989" name="Text Box 1">
          <a:extLst>
            <a:ext uri="{FF2B5EF4-FFF2-40B4-BE49-F238E27FC236}">
              <a16:creationId xmlns:a16="http://schemas.microsoft.com/office/drawing/2014/main" id="{1F7391E1-1C05-4C44-9DB6-014251B348C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90" name="Text Box 1">
          <a:extLst>
            <a:ext uri="{FF2B5EF4-FFF2-40B4-BE49-F238E27FC236}">
              <a16:creationId xmlns:a16="http://schemas.microsoft.com/office/drawing/2014/main" id="{DD1EFFD0-1B1B-4C18-B5D6-4727219FFA7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91" name="Text Box 1">
          <a:extLst>
            <a:ext uri="{FF2B5EF4-FFF2-40B4-BE49-F238E27FC236}">
              <a16:creationId xmlns:a16="http://schemas.microsoft.com/office/drawing/2014/main" id="{1E13DBF1-C31E-486E-AB7D-9CC5E20F94A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92" name="Text Box 1">
          <a:extLst>
            <a:ext uri="{FF2B5EF4-FFF2-40B4-BE49-F238E27FC236}">
              <a16:creationId xmlns:a16="http://schemas.microsoft.com/office/drawing/2014/main" id="{528B7335-C659-4B50-9987-527C205446A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19A3033A-29B2-4D82-9D00-D55E8C24B1F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5994" name="Text Box 1">
          <a:extLst>
            <a:ext uri="{FF2B5EF4-FFF2-40B4-BE49-F238E27FC236}">
              <a16:creationId xmlns:a16="http://schemas.microsoft.com/office/drawing/2014/main" id="{3F4F5696-083B-497B-BB8A-F00F300E998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5995" name="Text Box 1">
          <a:extLst>
            <a:ext uri="{FF2B5EF4-FFF2-40B4-BE49-F238E27FC236}">
              <a16:creationId xmlns:a16="http://schemas.microsoft.com/office/drawing/2014/main" id="{673AF4A4-B585-4DED-8812-6CD4833859B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5996" name="Text Box 1">
          <a:extLst>
            <a:ext uri="{FF2B5EF4-FFF2-40B4-BE49-F238E27FC236}">
              <a16:creationId xmlns:a16="http://schemas.microsoft.com/office/drawing/2014/main" id="{14D2C34D-F93A-4A0F-9D72-24E315E9F66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5997" name="Text Box 1">
          <a:extLst>
            <a:ext uri="{FF2B5EF4-FFF2-40B4-BE49-F238E27FC236}">
              <a16:creationId xmlns:a16="http://schemas.microsoft.com/office/drawing/2014/main" id="{D024397F-82C3-4B08-AB5E-C89C41C7761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5998" name="Text Box 1">
          <a:extLst>
            <a:ext uri="{FF2B5EF4-FFF2-40B4-BE49-F238E27FC236}">
              <a16:creationId xmlns:a16="http://schemas.microsoft.com/office/drawing/2014/main" id="{47A7943B-F16C-4C80-B239-8B7B0DD23BC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3EBD8ACE-3625-428C-8051-E1F3AE19489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0" name="Text Box 1">
          <a:extLst>
            <a:ext uri="{FF2B5EF4-FFF2-40B4-BE49-F238E27FC236}">
              <a16:creationId xmlns:a16="http://schemas.microsoft.com/office/drawing/2014/main" id="{6063A78D-521C-4A80-AD8A-70D8287C205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1" name="Text Box 1">
          <a:extLst>
            <a:ext uri="{FF2B5EF4-FFF2-40B4-BE49-F238E27FC236}">
              <a16:creationId xmlns:a16="http://schemas.microsoft.com/office/drawing/2014/main" id="{9E4B0150-7161-4E4A-9579-6718FD52C12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2" name="Text Box 1">
          <a:extLst>
            <a:ext uri="{FF2B5EF4-FFF2-40B4-BE49-F238E27FC236}">
              <a16:creationId xmlns:a16="http://schemas.microsoft.com/office/drawing/2014/main" id="{E40BE8AD-CC62-4CA2-9D67-1ED53A34992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3" name="Text Box 1">
          <a:extLst>
            <a:ext uri="{FF2B5EF4-FFF2-40B4-BE49-F238E27FC236}">
              <a16:creationId xmlns:a16="http://schemas.microsoft.com/office/drawing/2014/main" id="{406CADE0-2843-4292-B7F7-DBF5FA4FC39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4" name="Text Box 1">
          <a:extLst>
            <a:ext uri="{FF2B5EF4-FFF2-40B4-BE49-F238E27FC236}">
              <a16:creationId xmlns:a16="http://schemas.microsoft.com/office/drawing/2014/main" id="{D8B274C3-E218-4CD4-8CF0-A2E73B9FBFF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2501DD64-785B-4CF6-B7D6-FDE4BD11044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6" name="Text Box 1">
          <a:extLst>
            <a:ext uri="{FF2B5EF4-FFF2-40B4-BE49-F238E27FC236}">
              <a16:creationId xmlns:a16="http://schemas.microsoft.com/office/drawing/2014/main" id="{0676EA8C-F40C-497A-B892-C6382212E1D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7" name="Text Box 1">
          <a:extLst>
            <a:ext uri="{FF2B5EF4-FFF2-40B4-BE49-F238E27FC236}">
              <a16:creationId xmlns:a16="http://schemas.microsoft.com/office/drawing/2014/main" id="{789C53C0-3FBD-4903-A10C-34E1DBFA515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B5EC45D8-85EC-4FA1-83C9-9FF18BB769D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09" name="Text Box 1">
          <a:extLst>
            <a:ext uri="{FF2B5EF4-FFF2-40B4-BE49-F238E27FC236}">
              <a16:creationId xmlns:a16="http://schemas.microsoft.com/office/drawing/2014/main" id="{E8B9A717-E733-469B-B89C-DE9A676FE62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10" name="Text Box 1">
          <a:extLst>
            <a:ext uri="{FF2B5EF4-FFF2-40B4-BE49-F238E27FC236}">
              <a16:creationId xmlns:a16="http://schemas.microsoft.com/office/drawing/2014/main" id="{2D14BFC0-915F-44ED-8F4E-BBF4CC8078C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39FB4FDB-A576-4F8B-B16E-B8E2E3F5721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12" name="Text Box 1">
          <a:extLst>
            <a:ext uri="{FF2B5EF4-FFF2-40B4-BE49-F238E27FC236}">
              <a16:creationId xmlns:a16="http://schemas.microsoft.com/office/drawing/2014/main" id="{1C5364B6-950B-42D7-96C0-9D05E455396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13" name="Text Box 1">
          <a:extLst>
            <a:ext uri="{FF2B5EF4-FFF2-40B4-BE49-F238E27FC236}">
              <a16:creationId xmlns:a16="http://schemas.microsoft.com/office/drawing/2014/main" id="{28936DDD-27DA-42F4-A880-AFC9D47FB7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14" name="Text Box 1">
          <a:extLst>
            <a:ext uri="{FF2B5EF4-FFF2-40B4-BE49-F238E27FC236}">
              <a16:creationId xmlns:a16="http://schemas.microsoft.com/office/drawing/2014/main" id="{EACDB7FE-C162-4A62-BE47-566A3771ADA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15" name="Text Box 1">
          <a:extLst>
            <a:ext uri="{FF2B5EF4-FFF2-40B4-BE49-F238E27FC236}">
              <a16:creationId xmlns:a16="http://schemas.microsoft.com/office/drawing/2014/main" id="{FA8E9CC3-A0A5-45AC-B313-F469B450EDE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16" name="Text Box 1">
          <a:extLst>
            <a:ext uri="{FF2B5EF4-FFF2-40B4-BE49-F238E27FC236}">
              <a16:creationId xmlns:a16="http://schemas.microsoft.com/office/drawing/2014/main" id="{13694E39-1A35-4639-BED7-63F06450070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FF2EBE2E-0388-44BE-A5AD-EB732C518FB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18" name="Text Box 1">
          <a:extLst>
            <a:ext uri="{FF2B5EF4-FFF2-40B4-BE49-F238E27FC236}">
              <a16:creationId xmlns:a16="http://schemas.microsoft.com/office/drawing/2014/main" id="{16471E7B-6792-42C3-8847-76BDA126B3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19" name="Text Box 1">
          <a:extLst>
            <a:ext uri="{FF2B5EF4-FFF2-40B4-BE49-F238E27FC236}">
              <a16:creationId xmlns:a16="http://schemas.microsoft.com/office/drawing/2014/main" id="{6900C025-9D40-4E44-B2AE-0B8ED7EEE20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20" name="Text Box 1">
          <a:extLst>
            <a:ext uri="{FF2B5EF4-FFF2-40B4-BE49-F238E27FC236}">
              <a16:creationId xmlns:a16="http://schemas.microsoft.com/office/drawing/2014/main" id="{B2AB03F5-3811-4D32-B8CF-DF0D5029CB5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21" name="Text Box 1">
          <a:extLst>
            <a:ext uri="{FF2B5EF4-FFF2-40B4-BE49-F238E27FC236}">
              <a16:creationId xmlns:a16="http://schemas.microsoft.com/office/drawing/2014/main" id="{274A0F7A-4C8E-4C15-B0B4-015DC2C1572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22" name="Text Box 1">
          <a:extLst>
            <a:ext uri="{FF2B5EF4-FFF2-40B4-BE49-F238E27FC236}">
              <a16:creationId xmlns:a16="http://schemas.microsoft.com/office/drawing/2014/main" id="{16CD604F-2217-4BB9-9002-36EB44D5F48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6E06C24B-42C2-45AA-A2D0-0FA58468013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24" name="Text Box 1">
          <a:extLst>
            <a:ext uri="{FF2B5EF4-FFF2-40B4-BE49-F238E27FC236}">
              <a16:creationId xmlns:a16="http://schemas.microsoft.com/office/drawing/2014/main" id="{62BB888F-0297-438A-98A2-407422162F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25" name="Text Box 1">
          <a:extLst>
            <a:ext uri="{FF2B5EF4-FFF2-40B4-BE49-F238E27FC236}">
              <a16:creationId xmlns:a16="http://schemas.microsoft.com/office/drawing/2014/main" id="{EFC66CCF-BB43-4EE1-82FE-8EE40B1AC06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26" name="Text Box 1">
          <a:extLst>
            <a:ext uri="{FF2B5EF4-FFF2-40B4-BE49-F238E27FC236}">
              <a16:creationId xmlns:a16="http://schemas.microsoft.com/office/drawing/2014/main" id="{B165BE21-1200-4E65-893B-3ED370D2F2D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27" name="Text Box 1">
          <a:extLst>
            <a:ext uri="{FF2B5EF4-FFF2-40B4-BE49-F238E27FC236}">
              <a16:creationId xmlns:a16="http://schemas.microsoft.com/office/drawing/2014/main" id="{3976B421-DCC1-4500-A323-8091D6547BF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28" name="Text Box 1">
          <a:extLst>
            <a:ext uri="{FF2B5EF4-FFF2-40B4-BE49-F238E27FC236}">
              <a16:creationId xmlns:a16="http://schemas.microsoft.com/office/drawing/2014/main" id="{C421F95A-0593-4842-AAEB-56A8ED5D1B3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D1555768-65DA-40D9-9DE5-70AD509C080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BA90E722-06F6-46F7-B239-E94EAB12D96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31" name="Text Box 1">
          <a:extLst>
            <a:ext uri="{FF2B5EF4-FFF2-40B4-BE49-F238E27FC236}">
              <a16:creationId xmlns:a16="http://schemas.microsoft.com/office/drawing/2014/main" id="{2C796F60-9D12-4992-85D4-AFABA11C0A3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32" name="Text Box 1">
          <a:extLst>
            <a:ext uri="{FF2B5EF4-FFF2-40B4-BE49-F238E27FC236}">
              <a16:creationId xmlns:a16="http://schemas.microsoft.com/office/drawing/2014/main" id="{50181661-02E0-42F6-8867-67CBD608A43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33" name="Text Box 1">
          <a:extLst>
            <a:ext uri="{FF2B5EF4-FFF2-40B4-BE49-F238E27FC236}">
              <a16:creationId xmlns:a16="http://schemas.microsoft.com/office/drawing/2014/main" id="{598353B9-F464-46B7-9CE7-E6D96394C85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34" name="Text Box 1">
          <a:extLst>
            <a:ext uri="{FF2B5EF4-FFF2-40B4-BE49-F238E27FC236}">
              <a16:creationId xmlns:a16="http://schemas.microsoft.com/office/drawing/2014/main" id="{F930E899-040F-433B-8497-24F1FFC9849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C9F3E461-6189-4892-9069-9B3BFAF257F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36" name="Text Box 1">
          <a:extLst>
            <a:ext uri="{FF2B5EF4-FFF2-40B4-BE49-F238E27FC236}">
              <a16:creationId xmlns:a16="http://schemas.microsoft.com/office/drawing/2014/main" id="{BB6D57CB-03CD-4555-A86B-7BDB8459184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37" name="Text Box 1">
          <a:extLst>
            <a:ext uri="{FF2B5EF4-FFF2-40B4-BE49-F238E27FC236}">
              <a16:creationId xmlns:a16="http://schemas.microsoft.com/office/drawing/2014/main" id="{729E974B-333D-4B23-BCB1-95B6A96AAD4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38" name="Text Box 1">
          <a:extLst>
            <a:ext uri="{FF2B5EF4-FFF2-40B4-BE49-F238E27FC236}">
              <a16:creationId xmlns:a16="http://schemas.microsoft.com/office/drawing/2014/main" id="{96201C0A-974A-43FB-A6CE-7C12404835A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39" name="Text Box 1">
          <a:extLst>
            <a:ext uri="{FF2B5EF4-FFF2-40B4-BE49-F238E27FC236}">
              <a16:creationId xmlns:a16="http://schemas.microsoft.com/office/drawing/2014/main" id="{2405F440-A86B-4127-B577-CC4493007FF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40" name="Text Box 1">
          <a:extLst>
            <a:ext uri="{FF2B5EF4-FFF2-40B4-BE49-F238E27FC236}">
              <a16:creationId xmlns:a16="http://schemas.microsoft.com/office/drawing/2014/main" id="{40220BA1-2F9F-441C-A80C-CE17632554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C67FBD50-34CE-421F-B1A1-CF2FC208F1A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42" name="Text Box 1">
          <a:extLst>
            <a:ext uri="{FF2B5EF4-FFF2-40B4-BE49-F238E27FC236}">
              <a16:creationId xmlns:a16="http://schemas.microsoft.com/office/drawing/2014/main" id="{BA38A7D5-064E-4C60-8B4E-12354CE2FB0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43" name="Text Box 1">
          <a:extLst>
            <a:ext uri="{FF2B5EF4-FFF2-40B4-BE49-F238E27FC236}">
              <a16:creationId xmlns:a16="http://schemas.microsoft.com/office/drawing/2014/main" id="{102BD969-F6A5-45AD-BD85-D1D681B31EE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44" name="Text Box 1">
          <a:extLst>
            <a:ext uri="{FF2B5EF4-FFF2-40B4-BE49-F238E27FC236}">
              <a16:creationId xmlns:a16="http://schemas.microsoft.com/office/drawing/2014/main" id="{150EF5C7-3144-41A6-8D93-D2D6325D1A3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45" name="Text Box 1">
          <a:extLst>
            <a:ext uri="{FF2B5EF4-FFF2-40B4-BE49-F238E27FC236}">
              <a16:creationId xmlns:a16="http://schemas.microsoft.com/office/drawing/2014/main" id="{6EFA01CF-D1FE-4656-A91C-28428CA45F0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46" name="Text Box 1">
          <a:extLst>
            <a:ext uri="{FF2B5EF4-FFF2-40B4-BE49-F238E27FC236}">
              <a16:creationId xmlns:a16="http://schemas.microsoft.com/office/drawing/2014/main" id="{596057E1-998D-44E9-8F97-8252689AC8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4088C956-DCB1-4380-B6BB-E634B5C637C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48" name="Text Box 1">
          <a:extLst>
            <a:ext uri="{FF2B5EF4-FFF2-40B4-BE49-F238E27FC236}">
              <a16:creationId xmlns:a16="http://schemas.microsoft.com/office/drawing/2014/main" id="{D2492FFC-10EF-4EE4-A641-EB8DF729C28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49" name="Text Box 1">
          <a:extLst>
            <a:ext uri="{FF2B5EF4-FFF2-40B4-BE49-F238E27FC236}">
              <a16:creationId xmlns:a16="http://schemas.microsoft.com/office/drawing/2014/main" id="{4D6B160D-0A7E-474B-A22C-D2BB4665EB2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42F093B3-BD7C-4500-A50A-B8FE0B86192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51" name="Text Box 1">
          <a:extLst>
            <a:ext uri="{FF2B5EF4-FFF2-40B4-BE49-F238E27FC236}">
              <a16:creationId xmlns:a16="http://schemas.microsoft.com/office/drawing/2014/main" id="{B1D15A1B-7CCB-4681-A0EC-B5C55FEBA81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52" name="Text Box 1">
          <a:extLst>
            <a:ext uri="{FF2B5EF4-FFF2-40B4-BE49-F238E27FC236}">
              <a16:creationId xmlns:a16="http://schemas.microsoft.com/office/drawing/2014/main" id="{64681073-BB46-4843-AB5E-A2B5ED3194A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4709A239-1BB5-4AF4-B32F-8039CC4F101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054" name="Text Box 1">
          <a:extLst>
            <a:ext uri="{FF2B5EF4-FFF2-40B4-BE49-F238E27FC236}">
              <a16:creationId xmlns:a16="http://schemas.microsoft.com/office/drawing/2014/main" id="{C6F6D77C-DA94-4E99-8A64-54AFF2BB79A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055" name="Text Box 1">
          <a:extLst>
            <a:ext uri="{FF2B5EF4-FFF2-40B4-BE49-F238E27FC236}">
              <a16:creationId xmlns:a16="http://schemas.microsoft.com/office/drawing/2014/main" id="{B40E4129-2FEA-40C0-9052-FA69AC44A28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056" name="Text Box 1">
          <a:extLst>
            <a:ext uri="{FF2B5EF4-FFF2-40B4-BE49-F238E27FC236}">
              <a16:creationId xmlns:a16="http://schemas.microsoft.com/office/drawing/2014/main" id="{ECE157DF-7019-4A01-98AA-AB6892C954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057" name="Text Box 1">
          <a:extLst>
            <a:ext uri="{FF2B5EF4-FFF2-40B4-BE49-F238E27FC236}">
              <a16:creationId xmlns:a16="http://schemas.microsoft.com/office/drawing/2014/main" id="{EF604B3B-01C3-4894-A43F-FAF0B19AF82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58" name="Text Box 1">
          <a:extLst>
            <a:ext uri="{FF2B5EF4-FFF2-40B4-BE49-F238E27FC236}">
              <a16:creationId xmlns:a16="http://schemas.microsoft.com/office/drawing/2014/main" id="{0ED34623-ABB5-42E7-B9BF-F89B5082EA7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244F62C7-6CA9-4DB8-B33E-0CFB9A5B648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60" name="Text Box 1">
          <a:extLst>
            <a:ext uri="{FF2B5EF4-FFF2-40B4-BE49-F238E27FC236}">
              <a16:creationId xmlns:a16="http://schemas.microsoft.com/office/drawing/2014/main" id="{DB0CE9F8-D1FB-4814-ABF3-069A550C503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61" name="Text Box 1">
          <a:extLst>
            <a:ext uri="{FF2B5EF4-FFF2-40B4-BE49-F238E27FC236}">
              <a16:creationId xmlns:a16="http://schemas.microsoft.com/office/drawing/2014/main" id="{927C300C-D56A-4AC0-ACBF-F4A6C51F557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62" name="Text Box 1">
          <a:extLst>
            <a:ext uri="{FF2B5EF4-FFF2-40B4-BE49-F238E27FC236}">
              <a16:creationId xmlns:a16="http://schemas.microsoft.com/office/drawing/2014/main" id="{B8A4821E-3110-456F-B498-9C391FD4AA1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63" name="Text Box 1">
          <a:extLst>
            <a:ext uri="{FF2B5EF4-FFF2-40B4-BE49-F238E27FC236}">
              <a16:creationId xmlns:a16="http://schemas.microsoft.com/office/drawing/2014/main" id="{C6679F02-C348-4197-8A26-D5C3CDF9C1F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64" name="Text Box 1">
          <a:extLst>
            <a:ext uri="{FF2B5EF4-FFF2-40B4-BE49-F238E27FC236}">
              <a16:creationId xmlns:a16="http://schemas.microsoft.com/office/drawing/2014/main" id="{FC1D810F-59CE-4FE6-BE28-CD2D96A1B3E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4B507AE2-2899-4CB5-B7DC-EB6988D09E4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66" name="Text Box 1">
          <a:extLst>
            <a:ext uri="{FF2B5EF4-FFF2-40B4-BE49-F238E27FC236}">
              <a16:creationId xmlns:a16="http://schemas.microsoft.com/office/drawing/2014/main" id="{9FA22DBC-4D6B-4E2A-B078-9DCAF0807E6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67" name="Text Box 1">
          <a:extLst>
            <a:ext uri="{FF2B5EF4-FFF2-40B4-BE49-F238E27FC236}">
              <a16:creationId xmlns:a16="http://schemas.microsoft.com/office/drawing/2014/main" id="{C9DA73EB-2AB7-4DFF-A3C6-A96183FDFD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68" name="Text Box 1">
          <a:extLst>
            <a:ext uri="{FF2B5EF4-FFF2-40B4-BE49-F238E27FC236}">
              <a16:creationId xmlns:a16="http://schemas.microsoft.com/office/drawing/2014/main" id="{EC59E9FA-B595-4E6C-9C58-4B94BE708BB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69" name="Text Box 1">
          <a:extLst>
            <a:ext uri="{FF2B5EF4-FFF2-40B4-BE49-F238E27FC236}">
              <a16:creationId xmlns:a16="http://schemas.microsoft.com/office/drawing/2014/main" id="{E2A11B7A-F29C-4B5A-AFCF-9048E7D321D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70" name="Text Box 1">
          <a:extLst>
            <a:ext uri="{FF2B5EF4-FFF2-40B4-BE49-F238E27FC236}">
              <a16:creationId xmlns:a16="http://schemas.microsoft.com/office/drawing/2014/main" id="{057E1ED9-3BCA-4F8F-A1BC-832816C60E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9634B6A9-C97D-43DD-A679-592E1B6D33B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72" name="Text Box 1">
          <a:extLst>
            <a:ext uri="{FF2B5EF4-FFF2-40B4-BE49-F238E27FC236}">
              <a16:creationId xmlns:a16="http://schemas.microsoft.com/office/drawing/2014/main" id="{21D0500C-CD06-4083-81C0-2116A6BB38D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73" name="Text Box 1">
          <a:extLst>
            <a:ext uri="{FF2B5EF4-FFF2-40B4-BE49-F238E27FC236}">
              <a16:creationId xmlns:a16="http://schemas.microsoft.com/office/drawing/2014/main" id="{1FAB9AD4-FBA7-408E-9912-3225E7D21AC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08932A1E-4B1E-4230-A0D7-AE7A8AC959F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75" name="Text Box 1">
          <a:extLst>
            <a:ext uri="{FF2B5EF4-FFF2-40B4-BE49-F238E27FC236}">
              <a16:creationId xmlns:a16="http://schemas.microsoft.com/office/drawing/2014/main" id="{62D2DDB8-1036-4046-8A07-B9067C928A1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76" name="Text Box 1">
          <a:extLst>
            <a:ext uri="{FF2B5EF4-FFF2-40B4-BE49-F238E27FC236}">
              <a16:creationId xmlns:a16="http://schemas.microsoft.com/office/drawing/2014/main" id="{684B9432-4977-4877-B67F-69D9BDBA2E4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6BDD08B3-4419-4E46-A845-9E156D11303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78" name="Text Box 1">
          <a:extLst>
            <a:ext uri="{FF2B5EF4-FFF2-40B4-BE49-F238E27FC236}">
              <a16:creationId xmlns:a16="http://schemas.microsoft.com/office/drawing/2014/main" id="{C69D813A-0D7D-4BEC-8855-7BDDEDF9BAF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79" name="Text Box 1">
          <a:extLst>
            <a:ext uri="{FF2B5EF4-FFF2-40B4-BE49-F238E27FC236}">
              <a16:creationId xmlns:a16="http://schemas.microsoft.com/office/drawing/2014/main" id="{89E3F0BA-9F4B-4C35-81ED-B749C421AD8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80" name="Text Box 1">
          <a:extLst>
            <a:ext uri="{FF2B5EF4-FFF2-40B4-BE49-F238E27FC236}">
              <a16:creationId xmlns:a16="http://schemas.microsoft.com/office/drawing/2014/main" id="{3B55816E-D89F-4A97-A97C-4C951E271C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081" name="Text Box 1">
          <a:extLst>
            <a:ext uri="{FF2B5EF4-FFF2-40B4-BE49-F238E27FC236}">
              <a16:creationId xmlns:a16="http://schemas.microsoft.com/office/drawing/2014/main" id="{44349095-41F7-4DF8-801C-60A2B5C04C8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2" name="Text Box 1">
          <a:extLst>
            <a:ext uri="{FF2B5EF4-FFF2-40B4-BE49-F238E27FC236}">
              <a16:creationId xmlns:a16="http://schemas.microsoft.com/office/drawing/2014/main" id="{F49DDA91-A57D-4C08-9719-324DFF9D7F4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B9C6F3AC-AA5A-41E4-AB6F-117B85640B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4" name="Text Box 1">
          <a:extLst>
            <a:ext uri="{FF2B5EF4-FFF2-40B4-BE49-F238E27FC236}">
              <a16:creationId xmlns:a16="http://schemas.microsoft.com/office/drawing/2014/main" id="{45D7CD52-82D9-4128-BF31-7EA84A55809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5" name="Text Box 1">
          <a:extLst>
            <a:ext uri="{FF2B5EF4-FFF2-40B4-BE49-F238E27FC236}">
              <a16:creationId xmlns:a16="http://schemas.microsoft.com/office/drawing/2014/main" id="{71881657-85AB-402B-BF06-7FE455455DF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6" name="Text Box 1">
          <a:extLst>
            <a:ext uri="{FF2B5EF4-FFF2-40B4-BE49-F238E27FC236}">
              <a16:creationId xmlns:a16="http://schemas.microsoft.com/office/drawing/2014/main" id="{C4066361-9DE7-42F7-8329-C17CDCAC73E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7" name="Text Box 1">
          <a:extLst>
            <a:ext uri="{FF2B5EF4-FFF2-40B4-BE49-F238E27FC236}">
              <a16:creationId xmlns:a16="http://schemas.microsoft.com/office/drawing/2014/main" id="{2AF3D6B3-A9D8-4858-9962-1614D3902A2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8" name="Text Box 1">
          <a:extLst>
            <a:ext uri="{FF2B5EF4-FFF2-40B4-BE49-F238E27FC236}">
              <a16:creationId xmlns:a16="http://schemas.microsoft.com/office/drawing/2014/main" id="{FA707BD9-1DAB-494E-BBC0-D9278D6E28A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136A3A99-0DCC-4799-95C1-3C89015DD0C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0" name="Text Box 1">
          <a:extLst>
            <a:ext uri="{FF2B5EF4-FFF2-40B4-BE49-F238E27FC236}">
              <a16:creationId xmlns:a16="http://schemas.microsoft.com/office/drawing/2014/main" id="{B437B78F-7128-40F3-9277-C6CC3EEC50A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1" name="Text Box 1">
          <a:extLst>
            <a:ext uri="{FF2B5EF4-FFF2-40B4-BE49-F238E27FC236}">
              <a16:creationId xmlns:a16="http://schemas.microsoft.com/office/drawing/2014/main" id="{35C8AB10-01EF-4330-9D4C-8959C2559BE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2" name="Text Box 1">
          <a:extLst>
            <a:ext uri="{FF2B5EF4-FFF2-40B4-BE49-F238E27FC236}">
              <a16:creationId xmlns:a16="http://schemas.microsoft.com/office/drawing/2014/main" id="{AD5D0C12-8BC6-4B8F-A3EE-12F085EECC9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3" name="Text Box 1">
          <a:extLst>
            <a:ext uri="{FF2B5EF4-FFF2-40B4-BE49-F238E27FC236}">
              <a16:creationId xmlns:a16="http://schemas.microsoft.com/office/drawing/2014/main" id="{EC31CA53-05E3-47E4-9A4C-B7E5DA283D8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4" name="Text Box 1">
          <a:extLst>
            <a:ext uri="{FF2B5EF4-FFF2-40B4-BE49-F238E27FC236}">
              <a16:creationId xmlns:a16="http://schemas.microsoft.com/office/drawing/2014/main" id="{B9F3B769-867E-4977-ACB6-F699E3C7B91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DEDBE7AE-B4CF-4F26-91CB-DD29A7FD7EB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EE00B286-237F-470F-BCCC-2EA0CB1F3A1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097" name="Text Box 1">
          <a:extLst>
            <a:ext uri="{FF2B5EF4-FFF2-40B4-BE49-F238E27FC236}">
              <a16:creationId xmlns:a16="http://schemas.microsoft.com/office/drawing/2014/main" id="{FEDB796B-E7A7-458A-9665-B3163846BC1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098" name="Text Box 1">
          <a:extLst>
            <a:ext uri="{FF2B5EF4-FFF2-40B4-BE49-F238E27FC236}">
              <a16:creationId xmlns:a16="http://schemas.microsoft.com/office/drawing/2014/main" id="{5C9BCE62-DB62-4CDA-9A60-FE85C8AA6CB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099" name="Text Box 1">
          <a:extLst>
            <a:ext uri="{FF2B5EF4-FFF2-40B4-BE49-F238E27FC236}">
              <a16:creationId xmlns:a16="http://schemas.microsoft.com/office/drawing/2014/main" id="{ABFF5DB7-08ED-427A-88DB-E53AC7DA3C7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00" name="Text Box 1">
          <a:extLst>
            <a:ext uri="{FF2B5EF4-FFF2-40B4-BE49-F238E27FC236}">
              <a16:creationId xmlns:a16="http://schemas.microsoft.com/office/drawing/2014/main" id="{FCAEEBBE-9A78-48C6-8D65-917DCF1D88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A3E327CD-AA65-4687-A233-90931D3C2BE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02" name="Text Box 1">
          <a:extLst>
            <a:ext uri="{FF2B5EF4-FFF2-40B4-BE49-F238E27FC236}">
              <a16:creationId xmlns:a16="http://schemas.microsoft.com/office/drawing/2014/main" id="{8C2DC245-A8BB-4BDD-A8F3-0A280EF55B9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03" name="Text Box 1">
          <a:extLst>
            <a:ext uri="{FF2B5EF4-FFF2-40B4-BE49-F238E27FC236}">
              <a16:creationId xmlns:a16="http://schemas.microsoft.com/office/drawing/2014/main" id="{8B0E7165-5632-419E-B521-7A14AE8E3AB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04" name="Text Box 1">
          <a:extLst>
            <a:ext uri="{FF2B5EF4-FFF2-40B4-BE49-F238E27FC236}">
              <a16:creationId xmlns:a16="http://schemas.microsoft.com/office/drawing/2014/main" id="{F70351C3-0225-454C-9174-06CC6958A37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05" name="Text Box 1">
          <a:extLst>
            <a:ext uri="{FF2B5EF4-FFF2-40B4-BE49-F238E27FC236}">
              <a16:creationId xmlns:a16="http://schemas.microsoft.com/office/drawing/2014/main" id="{720212C5-A9DD-4551-A91D-3A2E6CEB9B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06" name="Text Box 1">
          <a:extLst>
            <a:ext uri="{FF2B5EF4-FFF2-40B4-BE49-F238E27FC236}">
              <a16:creationId xmlns:a16="http://schemas.microsoft.com/office/drawing/2014/main" id="{563F968A-D1EB-45BB-98CB-9AD711252BA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BB4B5926-F1FC-45CF-95D4-F9BCABF1F82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08" name="Text Box 1">
          <a:extLst>
            <a:ext uri="{FF2B5EF4-FFF2-40B4-BE49-F238E27FC236}">
              <a16:creationId xmlns:a16="http://schemas.microsoft.com/office/drawing/2014/main" id="{87BA8146-55A7-4122-8D2D-8F30B35AA3F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09" name="Text Box 1">
          <a:extLst>
            <a:ext uri="{FF2B5EF4-FFF2-40B4-BE49-F238E27FC236}">
              <a16:creationId xmlns:a16="http://schemas.microsoft.com/office/drawing/2014/main" id="{28F98CD3-353C-4199-B55C-265A2570274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10" name="Text Box 1">
          <a:extLst>
            <a:ext uri="{FF2B5EF4-FFF2-40B4-BE49-F238E27FC236}">
              <a16:creationId xmlns:a16="http://schemas.microsoft.com/office/drawing/2014/main" id="{4B539594-4875-421B-8FD1-64043A270DF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11" name="Text Box 1">
          <a:extLst>
            <a:ext uri="{FF2B5EF4-FFF2-40B4-BE49-F238E27FC236}">
              <a16:creationId xmlns:a16="http://schemas.microsoft.com/office/drawing/2014/main" id="{85068579-B222-44FD-86B2-4DFF4CF23B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12" name="Text Box 1">
          <a:extLst>
            <a:ext uri="{FF2B5EF4-FFF2-40B4-BE49-F238E27FC236}">
              <a16:creationId xmlns:a16="http://schemas.microsoft.com/office/drawing/2014/main" id="{B1D702BE-81F3-41D7-AC79-A40D8034555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11098C54-322D-498C-B1D8-5E2AC26B7BF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14" name="Text Box 1">
          <a:extLst>
            <a:ext uri="{FF2B5EF4-FFF2-40B4-BE49-F238E27FC236}">
              <a16:creationId xmlns:a16="http://schemas.microsoft.com/office/drawing/2014/main" id="{5BE5B6D5-4828-4581-A037-6091D647D6C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15" name="Text Box 1">
          <a:extLst>
            <a:ext uri="{FF2B5EF4-FFF2-40B4-BE49-F238E27FC236}">
              <a16:creationId xmlns:a16="http://schemas.microsoft.com/office/drawing/2014/main" id="{7D905CA8-FB86-4168-9D55-D4557E4A459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16" name="Text Box 1">
          <a:extLst>
            <a:ext uri="{FF2B5EF4-FFF2-40B4-BE49-F238E27FC236}">
              <a16:creationId xmlns:a16="http://schemas.microsoft.com/office/drawing/2014/main" id="{195C6EC5-60E9-49EC-B0AF-EC9D0FBBE01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17" name="Text Box 1">
          <a:extLst>
            <a:ext uri="{FF2B5EF4-FFF2-40B4-BE49-F238E27FC236}">
              <a16:creationId xmlns:a16="http://schemas.microsoft.com/office/drawing/2014/main" id="{6FADF209-9F9E-4549-8A51-9AA6D237DE1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18" name="Text Box 1">
          <a:extLst>
            <a:ext uri="{FF2B5EF4-FFF2-40B4-BE49-F238E27FC236}">
              <a16:creationId xmlns:a16="http://schemas.microsoft.com/office/drawing/2014/main" id="{91F6C436-E73F-4D32-8EEE-7F2042902B2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EAEEC596-8423-40DF-A8AC-7A2AAB62BFF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20" name="Text Box 1">
          <a:extLst>
            <a:ext uri="{FF2B5EF4-FFF2-40B4-BE49-F238E27FC236}">
              <a16:creationId xmlns:a16="http://schemas.microsoft.com/office/drawing/2014/main" id="{67B70A37-372F-40A7-B22B-C466D8CEAC9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21" name="Text Box 1">
          <a:extLst>
            <a:ext uri="{FF2B5EF4-FFF2-40B4-BE49-F238E27FC236}">
              <a16:creationId xmlns:a16="http://schemas.microsoft.com/office/drawing/2014/main" id="{AA5C3E65-3373-4AC2-B137-C70CE68688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22" name="Text Box 1">
          <a:extLst>
            <a:ext uri="{FF2B5EF4-FFF2-40B4-BE49-F238E27FC236}">
              <a16:creationId xmlns:a16="http://schemas.microsoft.com/office/drawing/2014/main" id="{9B135BD8-ADD8-4FFD-B14C-3428DCB3461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23" name="Text Box 1">
          <a:extLst>
            <a:ext uri="{FF2B5EF4-FFF2-40B4-BE49-F238E27FC236}">
              <a16:creationId xmlns:a16="http://schemas.microsoft.com/office/drawing/2014/main" id="{43475563-812C-490C-B68C-7867A440316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24" name="Text Box 1">
          <a:extLst>
            <a:ext uri="{FF2B5EF4-FFF2-40B4-BE49-F238E27FC236}">
              <a16:creationId xmlns:a16="http://schemas.microsoft.com/office/drawing/2014/main" id="{FEB28351-866B-4F6F-B20D-AE95922D9EC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824E6FDF-7E23-4E7F-840A-9F4CCB00563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26" name="Text Box 1">
          <a:extLst>
            <a:ext uri="{FF2B5EF4-FFF2-40B4-BE49-F238E27FC236}">
              <a16:creationId xmlns:a16="http://schemas.microsoft.com/office/drawing/2014/main" id="{5F52DCD1-48E9-49A6-839D-BD8E7385489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27" name="Text Box 1">
          <a:extLst>
            <a:ext uri="{FF2B5EF4-FFF2-40B4-BE49-F238E27FC236}">
              <a16:creationId xmlns:a16="http://schemas.microsoft.com/office/drawing/2014/main" id="{33A99443-6BA5-4104-B655-E3EB9F123B1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28" name="Text Box 1">
          <a:extLst>
            <a:ext uri="{FF2B5EF4-FFF2-40B4-BE49-F238E27FC236}">
              <a16:creationId xmlns:a16="http://schemas.microsoft.com/office/drawing/2014/main" id="{0EACF47B-F7F5-4164-AFB4-6376C3711AB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29" name="Text Box 1">
          <a:extLst>
            <a:ext uri="{FF2B5EF4-FFF2-40B4-BE49-F238E27FC236}">
              <a16:creationId xmlns:a16="http://schemas.microsoft.com/office/drawing/2014/main" id="{EBD3F947-9112-4B0F-914B-C85E814CAAF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30" name="Text Box 1">
          <a:extLst>
            <a:ext uri="{FF2B5EF4-FFF2-40B4-BE49-F238E27FC236}">
              <a16:creationId xmlns:a16="http://schemas.microsoft.com/office/drawing/2014/main" id="{2EFCF8B5-F071-4A01-8865-63D41DF4633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CF5BCAA7-28C6-4F99-A36B-0254C9E6A15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132" name="Text Box 1">
          <a:extLst>
            <a:ext uri="{FF2B5EF4-FFF2-40B4-BE49-F238E27FC236}">
              <a16:creationId xmlns:a16="http://schemas.microsoft.com/office/drawing/2014/main" id="{7245F9C2-CB4B-47CB-9571-D7147A79CF4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33" name="Text Box 1">
          <a:extLst>
            <a:ext uri="{FF2B5EF4-FFF2-40B4-BE49-F238E27FC236}">
              <a16:creationId xmlns:a16="http://schemas.microsoft.com/office/drawing/2014/main" id="{F1716431-BC2E-4F86-8C5E-A97FF1C09A0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34" name="Text Box 1">
          <a:extLst>
            <a:ext uri="{FF2B5EF4-FFF2-40B4-BE49-F238E27FC236}">
              <a16:creationId xmlns:a16="http://schemas.microsoft.com/office/drawing/2014/main" id="{B58C842B-A34A-48F8-803D-B3D446D3FD4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35" name="Text Box 1">
          <a:extLst>
            <a:ext uri="{FF2B5EF4-FFF2-40B4-BE49-F238E27FC236}">
              <a16:creationId xmlns:a16="http://schemas.microsoft.com/office/drawing/2014/main" id="{6716DD41-8A53-4CA6-8697-B8BA1B6756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36" name="Text Box 1">
          <a:extLst>
            <a:ext uri="{FF2B5EF4-FFF2-40B4-BE49-F238E27FC236}">
              <a16:creationId xmlns:a16="http://schemas.microsoft.com/office/drawing/2014/main" id="{F50B099B-4F00-40DB-B352-E566C4FC77A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2906EEAF-FB56-43B0-A21A-8775BCF5D27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38" name="Text Box 1">
          <a:extLst>
            <a:ext uri="{FF2B5EF4-FFF2-40B4-BE49-F238E27FC236}">
              <a16:creationId xmlns:a16="http://schemas.microsoft.com/office/drawing/2014/main" id="{D0AE628A-0142-4071-9B35-56EA16C380B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39" name="Text Box 1">
          <a:extLst>
            <a:ext uri="{FF2B5EF4-FFF2-40B4-BE49-F238E27FC236}">
              <a16:creationId xmlns:a16="http://schemas.microsoft.com/office/drawing/2014/main" id="{D179EECD-3AB0-460B-9B82-781B54B28D4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141B2DD3-B191-44EC-BB24-DC3D1E5DC44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41" name="Text Box 1">
          <a:extLst>
            <a:ext uri="{FF2B5EF4-FFF2-40B4-BE49-F238E27FC236}">
              <a16:creationId xmlns:a16="http://schemas.microsoft.com/office/drawing/2014/main" id="{2EF9ACC2-831A-48A4-9FDA-EF343BE4C5F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42" name="Text Box 1">
          <a:extLst>
            <a:ext uri="{FF2B5EF4-FFF2-40B4-BE49-F238E27FC236}">
              <a16:creationId xmlns:a16="http://schemas.microsoft.com/office/drawing/2014/main" id="{9B2106C7-3DB0-47F0-98B4-8F2547D6E3A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F5DE9413-E2EE-4731-9929-A0E35941D1E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44" name="Text Box 1">
          <a:extLst>
            <a:ext uri="{FF2B5EF4-FFF2-40B4-BE49-F238E27FC236}">
              <a16:creationId xmlns:a16="http://schemas.microsoft.com/office/drawing/2014/main" id="{6A9DB666-83D1-45CE-A951-9E865D6551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52249E81-5162-4DEB-98F6-7B91CECFC53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46" name="Text Box 1">
          <a:extLst>
            <a:ext uri="{FF2B5EF4-FFF2-40B4-BE49-F238E27FC236}">
              <a16:creationId xmlns:a16="http://schemas.microsoft.com/office/drawing/2014/main" id="{8DB3919A-2FE1-4CAF-942A-30B1D45DEF5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47" name="Text Box 1">
          <a:extLst>
            <a:ext uri="{FF2B5EF4-FFF2-40B4-BE49-F238E27FC236}">
              <a16:creationId xmlns:a16="http://schemas.microsoft.com/office/drawing/2014/main" id="{808F003C-FFA8-45F9-9BDF-5DAE9F9B995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48" name="Text Box 1">
          <a:extLst>
            <a:ext uri="{FF2B5EF4-FFF2-40B4-BE49-F238E27FC236}">
              <a16:creationId xmlns:a16="http://schemas.microsoft.com/office/drawing/2014/main" id="{9ACECE3D-84AA-4A30-A663-422E4CAAB75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957E1B3B-5D4F-46BA-8EDD-85E1D44B51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50" name="Text Box 1">
          <a:extLst>
            <a:ext uri="{FF2B5EF4-FFF2-40B4-BE49-F238E27FC236}">
              <a16:creationId xmlns:a16="http://schemas.microsoft.com/office/drawing/2014/main" id="{34D4577F-FD1E-4B8B-98FF-D826C2D531F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51" name="Text Box 1">
          <a:extLst>
            <a:ext uri="{FF2B5EF4-FFF2-40B4-BE49-F238E27FC236}">
              <a16:creationId xmlns:a16="http://schemas.microsoft.com/office/drawing/2014/main" id="{F9E2132C-77B0-4D87-B1BB-495B85B00E8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52" name="Text Box 1">
          <a:extLst>
            <a:ext uri="{FF2B5EF4-FFF2-40B4-BE49-F238E27FC236}">
              <a16:creationId xmlns:a16="http://schemas.microsoft.com/office/drawing/2014/main" id="{1DD80FA9-C6E4-4638-9C6E-C7227B8FDE5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53" name="Text Box 1">
          <a:extLst>
            <a:ext uri="{FF2B5EF4-FFF2-40B4-BE49-F238E27FC236}">
              <a16:creationId xmlns:a16="http://schemas.microsoft.com/office/drawing/2014/main" id="{99A6611D-0841-4F3A-A659-AF372C90763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54" name="Text Box 1">
          <a:extLst>
            <a:ext uri="{FF2B5EF4-FFF2-40B4-BE49-F238E27FC236}">
              <a16:creationId xmlns:a16="http://schemas.microsoft.com/office/drawing/2014/main" id="{0ABA8734-BEF5-479E-9EE1-A8266AB0B4E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CC30A16F-ACED-4E99-AE3C-8CE74ECAAE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56" name="Text Box 1">
          <a:extLst>
            <a:ext uri="{FF2B5EF4-FFF2-40B4-BE49-F238E27FC236}">
              <a16:creationId xmlns:a16="http://schemas.microsoft.com/office/drawing/2014/main" id="{2757662F-2A63-4FE9-BC1F-7483A7CDF09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57" name="Text Box 1">
          <a:extLst>
            <a:ext uri="{FF2B5EF4-FFF2-40B4-BE49-F238E27FC236}">
              <a16:creationId xmlns:a16="http://schemas.microsoft.com/office/drawing/2014/main" id="{8D8D7202-E682-425B-BA09-3E253B0D3C6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58" name="Text Box 1">
          <a:extLst>
            <a:ext uri="{FF2B5EF4-FFF2-40B4-BE49-F238E27FC236}">
              <a16:creationId xmlns:a16="http://schemas.microsoft.com/office/drawing/2014/main" id="{1ACB0E09-DF72-43C5-9E9A-BD6D700843F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92B19242-43EE-43DC-8E0F-D7CCDC13B24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60" name="Text Box 1">
          <a:extLst>
            <a:ext uri="{FF2B5EF4-FFF2-40B4-BE49-F238E27FC236}">
              <a16:creationId xmlns:a16="http://schemas.microsoft.com/office/drawing/2014/main" id="{021F5585-153F-4849-9B6D-860A241EB27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61" name="Text Box 1">
          <a:extLst>
            <a:ext uri="{FF2B5EF4-FFF2-40B4-BE49-F238E27FC236}">
              <a16:creationId xmlns:a16="http://schemas.microsoft.com/office/drawing/2014/main" id="{D6EF8871-C4F3-46A0-94E2-2EDA48B36B6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5AD253CB-0116-40FB-BA5F-1D3968E8E2E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63" name="Text Box 1">
          <a:extLst>
            <a:ext uri="{FF2B5EF4-FFF2-40B4-BE49-F238E27FC236}">
              <a16:creationId xmlns:a16="http://schemas.microsoft.com/office/drawing/2014/main" id="{A8CA245B-60C1-4182-9E20-A3B77216475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64" name="Text Box 1">
          <a:extLst>
            <a:ext uri="{FF2B5EF4-FFF2-40B4-BE49-F238E27FC236}">
              <a16:creationId xmlns:a16="http://schemas.microsoft.com/office/drawing/2014/main" id="{BCE9CBC5-9EF8-4808-8CFC-FD14A90A012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AFB4D815-E078-4611-8BD4-06C77CA39ED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66" name="Text Box 1">
          <a:extLst>
            <a:ext uri="{FF2B5EF4-FFF2-40B4-BE49-F238E27FC236}">
              <a16:creationId xmlns:a16="http://schemas.microsoft.com/office/drawing/2014/main" id="{B4E23367-0A3E-4163-855B-7E5FCD3FE32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67" name="Text Box 1">
          <a:extLst>
            <a:ext uri="{FF2B5EF4-FFF2-40B4-BE49-F238E27FC236}">
              <a16:creationId xmlns:a16="http://schemas.microsoft.com/office/drawing/2014/main" id="{5CB90EBA-DA1F-4895-BD3B-7CF79AF0450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68" name="Text Box 1">
          <a:extLst>
            <a:ext uri="{FF2B5EF4-FFF2-40B4-BE49-F238E27FC236}">
              <a16:creationId xmlns:a16="http://schemas.microsoft.com/office/drawing/2014/main" id="{0666B492-BEAC-4CBE-B6EA-14BBA23929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69" name="Text Box 1">
          <a:extLst>
            <a:ext uri="{FF2B5EF4-FFF2-40B4-BE49-F238E27FC236}">
              <a16:creationId xmlns:a16="http://schemas.microsoft.com/office/drawing/2014/main" id="{13A6750F-E128-444E-B68F-A1C45FD028E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70" name="Text Box 1">
          <a:extLst>
            <a:ext uri="{FF2B5EF4-FFF2-40B4-BE49-F238E27FC236}">
              <a16:creationId xmlns:a16="http://schemas.microsoft.com/office/drawing/2014/main" id="{AFA456D6-2128-4D8D-9BEE-52CD130A32A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71" name="Text Box 1">
          <a:extLst>
            <a:ext uri="{FF2B5EF4-FFF2-40B4-BE49-F238E27FC236}">
              <a16:creationId xmlns:a16="http://schemas.microsoft.com/office/drawing/2014/main" id="{23F8DCBC-F8BF-4C0C-974D-06FDB7E42EE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72" name="Text Box 1">
          <a:extLst>
            <a:ext uri="{FF2B5EF4-FFF2-40B4-BE49-F238E27FC236}">
              <a16:creationId xmlns:a16="http://schemas.microsoft.com/office/drawing/2014/main" id="{60815DAD-A0FF-41C1-8820-ECABEF098E5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73" name="Text Box 1">
          <a:extLst>
            <a:ext uri="{FF2B5EF4-FFF2-40B4-BE49-F238E27FC236}">
              <a16:creationId xmlns:a16="http://schemas.microsoft.com/office/drawing/2014/main" id="{9F567D72-977E-4C6E-A3C0-C504D57EBAE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74" name="Text Box 1">
          <a:extLst>
            <a:ext uri="{FF2B5EF4-FFF2-40B4-BE49-F238E27FC236}">
              <a16:creationId xmlns:a16="http://schemas.microsoft.com/office/drawing/2014/main" id="{C5B99330-BA3E-4447-8C04-E07EE8EDE2F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75" name="Text Box 1">
          <a:extLst>
            <a:ext uri="{FF2B5EF4-FFF2-40B4-BE49-F238E27FC236}">
              <a16:creationId xmlns:a16="http://schemas.microsoft.com/office/drawing/2014/main" id="{AE86B280-7908-475A-8F17-601871D187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76" name="Text Box 1">
          <a:extLst>
            <a:ext uri="{FF2B5EF4-FFF2-40B4-BE49-F238E27FC236}">
              <a16:creationId xmlns:a16="http://schemas.microsoft.com/office/drawing/2014/main" id="{D4614BD5-D3C6-417A-A735-D277CA1D48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77" name="Text Box 1">
          <a:extLst>
            <a:ext uri="{FF2B5EF4-FFF2-40B4-BE49-F238E27FC236}">
              <a16:creationId xmlns:a16="http://schemas.microsoft.com/office/drawing/2014/main" id="{850D3ACF-F3C0-43F6-AAA1-1AD05EED4BD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78" name="Text Box 1">
          <a:extLst>
            <a:ext uri="{FF2B5EF4-FFF2-40B4-BE49-F238E27FC236}">
              <a16:creationId xmlns:a16="http://schemas.microsoft.com/office/drawing/2014/main" id="{B8F34BDC-CEEE-4A90-97FA-4042D48DF72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79" name="Text Box 1">
          <a:extLst>
            <a:ext uri="{FF2B5EF4-FFF2-40B4-BE49-F238E27FC236}">
              <a16:creationId xmlns:a16="http://schemas.microsoft.com/office/drawing/2014/main" id="{46E16710-DFCF-4434-85CA-A5591A69E4C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80" name="Text Box 1">
          <a:extLst>
            <a:ext uri="{FF2B5EF4-FFF2-40B4-BE49-F238E27FC236}">
              <a16:creationId xmlns:a16="http://schemas.microsoft.com/office/drawing/2014/main" id="{9983F1FB-BA0B-4A8F-B4C0-1373B5349D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303673DC-ACCB-40EE-B4B1-6A7322051ED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82" name="Text Box 1">
          <a:extLst>
            <a:ext uri="{FF2B5EF4-FFF2-40B4-BE49-F238E27FC236}">
              <a16:creationId xmlns:a16="http://schemas.microsoft.com/office/drawing/2014/main" id="{22C14486-D0B6-44A9-B0D5-350160D7598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83" name="Text Box 1">
          <a:extLst>
            <a:ext uri="{FF2B5EF4-FFF2-40B4-BE49-F238E27FC236}">
              <a16:creationId xmlns:a16="http://schemas.microsoft.com/office/drawing/2014/main" id="{37772EBF-9975-4206-A86A-7901448DDA7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84" name="Text Box 1">
          <a:extLst>
            <a:ext uri="{FF2B5EF4-FFF2-40B4-BE49-F238E27FC236}">
              <a16:creationId xmlns:a16="http://schemas.microsoft.com/office/drawing/2014/main" id="{AA96522C-F294-4A4A-8283-511990EEBE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85" name="Text Box 1">
          <a:extLst>
            <a:ext uri="{FF2B5EF4-FFF2-40B4-BE49-F238E27FC236}">
              <a16:creationId xmlns:a16="http://schemas.microsoft.com/office/drawing/2014/main" id="{6B856F72-C032-4967-9434-22031BF6FEB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86" name="Text Box 1">
          <a:extLst>
            <a:ext uri="{FF2B5EF4-FFF2-40B4-BE49-F238E27FC236}">
              <a16:creationId xmlns:a16="http://schemas.microsoft.com/office/drawing/2014/main" id="{BFF2D136-B97C-42D2-87FF-89EEFC24075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87" name="Text Box 1">
          <a:extLst>
            <a:ext uri="{FF2B5EF4-FFF2-40B4-BE49-F238E27FC236}">
              <a16:creationId xmlns:a16="http://schemas.microsoft.com/office/drawing/2014/main" id="{B4C0779A-A433-480A-8910-B9054C286B4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88" name="Text Box 1">
          <a:extLst>
            <a:ext uri="{FF2B5EF4-FFF2-40B4-BE49-F238E27FC236}">
              <a16:creationId xmlns:a16="http://schemas.microsoft.com/office/drawing/2014/main" id="{4BA1EE40-58E6-462A-BBDF-F01336A932B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89" name="Text Box 1">
          <a:extLst>
            <a:ext uri="{FF2B5EF4-FFF2-40B4-BE49-F238E27FC236}">
              <a16:creationId xmlns:a16="http://schemas.microsoft.com/office/drawing/2014/main" id="{4FB2F228-1AAC-4AB6-B6E6-D361B7FA36A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90" name="Text Box 1">
          <a:extLst>
            <a:ext uri="{FF2B5EF4-FFF2-40B4-BE49-F238E27FC236}">
              <a16:creationId xmlns:a16="http://schemas.microsoft.com/office/drawing/2014/main" id="{5F1D8690-F316-4224-BFB2-F1024F68464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B78ECF7D-28AB-4764-9222-29863A22F15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92" name="Text Box 1">
          <a:extLst>
            <a:ext uri="{FF2B5EF4-FFF2-40B4-BE49-F238E27FC236}">
              <a16:creationId xmlns:a16="http://schemas.microsoft.com/office/drawing/2014/main" id="{2C01E19B-E63B-4C57-8DE3-6746511C3E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F239A49E-FF74-4B8E-9A9F-178BC8365C1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94" name="Text Box 1">
          <a:extLst>
            <a:ext uri="{FF2B5EF4-FFF2-40B4-BE49-F238E27FC236}">
              <a16:creationId xmlns:a16="http://schemas.microsoft.com/office/drawing/2014/main" id="{9F58992D-520F-48D8-89B9-F409401C1B6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95" name="Text Box 1">
          <a:extLst>
            <a:ext uri="{FF2B5EF4-FFF2-40B4-BE49-F238E27FC236}">
              <a16:creationId xmlns:a16="http://schemas.microsoft.com/office/drawing/2014/main" id="{0B68C586-5D03-4D5A-A540-717BBD38FBA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196" name="Text Box 1">
          <a:extLst>
            <a:ext uri="{FF2B5EF4-FFF2-40B4-BE49-F238E27FC236}">
              <a16:creationId xmlns:a16="http://schemas.microsoft.com/office/drawing/2014/main" id="{1608834F-5C0A-423A-999B-838C1C4E2FB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F764A226-B3C2-4A88-81EB-1FACD4311A0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98" name="Text Box 1">
          <a:extLst>
            <a:ext uri="{FF2B5EF4-FFF2-40B4-BE49-F238E27FC236}">
              <a16:creationId xmlns:a16="http://schemas.microsoft.com/office/drawing/2014/main" id="{F7075AD9-FEAA-4CB2-A945-015E03FD28D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199" name="Text Box 1">
          <a:extLst>
            <a:ext uri="{FF2B5EF4-FFF2-40B4-BE49-F238E27FC236}">
              <a16:creationId xmlns:a16="http://schemas.microsoft.com/office/drawing/2014/main" id="{2CD2423B-4AF8-49EC-93B8-B69A6A2FB08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00" name="Text Box 1">
          <a:extLst>
            <a:ext uri="{FF2B5EF4-FFF2-40B4-BE49-F238E27FC236}">
              <a16:creationId xmlns:a16="http://schemas.microsoft.com/office/drawing/2014/main" id="{863E585C-1773-4B72-836C-6C0AB4E6A90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01" name="Text Box 1">
          <a:extLst>
            <a:ext uri="{FF2B5EF4-FFF2-40B4-BE49-F238E27FC236}">
              <a16:creationId xmlns:a16="http://schemas.microsoft.com/office/drawing/2014/main" id="{CE27A29E-71F2-4593-AA18-F4D1284DA1E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548C53E2-A384-4F3A-90C1-A71620A331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03" name="Text Box 1">
          <a:extLst>
            <a:ext uri="{FF2B5EF4-FFF2-40B4-BE49-F238E27FC236}">
              <a16:creationId xmlns:a16="http://schemas.microsoft.com/office/drawing/2014/main" id="{46263D21-913A-4D42-88D7-61E8B26A1F8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04" name="Text Box 1">
          <a:extLst>
            <a:ext uri="{FF2B5EF4-FFF2-40B4-BE49-F238E27FC236}">
              <a16:creationId xmlns:a16="http://schemas.microsoft.com/office/drawing/2014/main" id="{040FB95C-B221-49B6-86D2-CFA88C020E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05" name="Text Box 1">
          <a:extLst>
            <a:ext uri="{FF2B5EF4-FFF2-40B4-BE49-F238E27FC236}">
              <a16:creationId xmlns:a16="http://schemas.microsoft.com/office/drawing/2014/main" id="{B0C639AD-B538-4E64-B770-994E734391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3C4FE617-D79A-460A-9A07-9F0DAA75ABF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8A766F15-A792-4D6F-9A6E-F6CF55816E1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08" name="Text Box 1">
          <a:extLst>
            <a:ext uri="{FF2B5EF4-FFF2-40B4-BE49-F238E27FC236}">
              <a16:creationId xmlns:a16="http://schemas.microsoft.com/office/drawing/2014/main" id="{D65ADD05-842E-4DB4-80CA-A8E216A4181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09" name="Text Box 1">
          <a:extLst>
            <a:ext uri="{FF2B5EF4-FFF2-40B4-BE49-F238E27FC236}">
              <a16:creationId xmlns:a16="http://schemas.microsoft.com/office/drawing/2014/main" id="{E9847689-2377-4B25-9EA6-38D2BD7BBAA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10" name="Text Box 1">
          <a:extLst>
            <a:ext uri="{FF2B5EF4-FFF2-40B4-BE49-F238E27FC236}">
              <a16:creationId xmlns:a16="http://schemas.microsoft.com/office/drawing/2014/main" id="{C44B06CF-933E-4943-BCF0-FEA82E8E4D7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11" name="Text Box 1">
          <a:extLst>
            <a:ext uri="{FF2B5EF4-FFF2-40B4-BE49-F238E27FC236}">
              <a16:creationId xmlns:a16="http://schemas.microsoft.com/office/drawing/2014/main" id="{B43396F7-1104-44FE-9000-135FF939B58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12" name="Text Box 1">
          <a:extLst>
            <a:ext uri="{FF2B5EF4-FFF2-40B4-BE49-F238E27FC236}">
              <a16:creationId xmlns:a16="http://schemas.microsoft.com/office/drawing/2014/main" id="{63B9C6CB-02F1-4244-B78E-4F6C7EC0EE1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EB009334-0EF4-4DAD-A803-4C6CA42BAA4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14" name="Text Box 1">
          <a:extLst>
            <a:ext uri="{FF2B5EF4-FFF2-40B4-BE49-F238E27FC236}">
              <a16:creationId xmlns:a16="http://schemas.microsoft.com/office/drawing/2014/main" id="{095D25BA-57A5-4CC9-AEE2-B976CBF8FAD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15" name="Text Box 1">
          <a:extLst>
            <a:ext uri="{FF2B5EF4-FFF2-40B4-BE49-F238E27FC236}">
              <a16:creationId xmlns:a16="http://schemas.microsoft.com/office/drawing/2014/main" id="{D7872D3B-6832-497E-8F86-2638707478A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16" name="Text Box 1">
          <a:extLst>
            <a:ext uri="{FF2B5EF4-FFF2-40B4-BE49-F238E27FC236}">
              <a16:creationId xmlns:a16="http://schemas.microsoft.com/office/drawing/2014/main" id="{70455C94-47AD-460A-B7FA-E1D024A5C78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17" name="Text Box 1">
          <a:extLst>
            <a:ext uri="{FF2B5EF4-FFF2-40B4-BE49-F238E27FC236}">
              <a16:creationId xmlns:a16="http://schemas.microsoft.com/office/drawing/2014/main" id="{DACF2EE2-A0CC-4A3E-B8A7-AA48AF67EE6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18" name="Text Box 1">
          <a:extLst>
            <a:ext uri="{FF2B5EF4-FFF2-40B4-BE49-F238E27FC236}">
              <a16:creationId xmlns:a16="http://schemas.microsoft.com/office/drawing/2014/main" id="{25E6596E-B82D-4A54-A48C-D24A4B2C85C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19" name="Text Box 1">
          <a:extLst>
            <a:ext uri="{FF2B5EF4-FFF2-40B4-BE49-F238E27FC236}">
              <a16:creationId xmlns:a16="http://schemas.microsoft.com/office/drawing/2014/main" id="{1AF419ED-1534-4587-B164-243AAC2BFA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20" name="Text Box 1">
          <a:extLst>
            <a:ext uri="{FF2B5EF4-FFF2-40B4-BE49-F238E27FC236}">
              <a16:creationId xmlns:a16="http://schemas.microsoft.com/office/drawing/2014/main" id="{6A6F1045-1CC1-41F2-A553-4EB7E1A6B5D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21" name="Text Box 1">
          <a:extLst>
            <a:ext uri="{FF2B5EF4-FFF2-40B4-BE49-F238E27FC236}">
              <a16:creationId xmlns:a16="http://schemas.microsoft.com/office/drawing/2014/main" id="{60AFB456-9F16-44B1-8FA2-44EE97CAF15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22" name="Text Box 1">
          <a:extLst>
            <a:ext uri="{FF2B5EF4-FFF2-40B4-BE49-F238E27FC236}">
              <a16:creationId xmlns:a16="http://schemas.microsoft.com/office/drawing/2014/main" id="{113BA50B-2FAB-4BFB-8100-AC23BDE69A5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23" name="Text Box 1">
          <a:extLst>
            <a:ext uri="{FF2B5EF4-FFF2-40B4-BE49-F238E27FC236}">
              <a16:creationId xmlns:a16="http://schemas.microsoft.com/office/drawing/2014/main" id="{3EC1CBEF-7FE0-44EA-90E6-36AFEB7E19F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7E8F5785-CE48-4E59-9072-879CB5D642D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25" name="Text Box 1">
          <a:extLst>
            <a:ext uri="{FF2B5EF4-FFF2-40B4-BE49-F238E27FC236}">
              <a16:creationId xmlns:a16="http://schemas.microsoft.com/office/drawing/2014/main" id="{084A8070-9CB5-413A-884D-BBAF8E70F90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26" name="Text Box 1">
          <a:extLst>
            <a:ext uri="{FF2B5EF4-FFF2-40B4-BE49-F238E27FC236}">
              <a16:creationId xmlns:a16="http://schemas.microsoft.com/office/drawing/2014/main" id="{2FB3DB77-E2C3-44A0-998B-DA178300922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27" name="Text Box 1">
          <a:extLst>
            <a:ext uri="{FF2B5EF4-FFF2-40B4-BE49-F238E27FC236}">
              <a16:creationId xmlns:a16="http://schemas.microsoft.com/office/drawing/2014/main" id="{CBD25335-E41F-4D0E-A081-8CD99128C6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28" name="Text Box 1">
          <a:extLst>
            <a:ext uri="{FF2B5EF4-FFF2-40B4-BE49-F238E27FC236}">
              <a16:creationId xmlns:a16="http://schemas.microsoft.com/office/drawing/2014/main" id="{8769393C-6996-4869-BF55-F97BD39840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29" name="Text Box 1">
          <a:extLst>
            <a:ext uri="{FF2B5EF4-FFF2-40B4-BE49-F238E27FC236}">
              <a16:creationId xmlns:a16="http://schemas.microsoft.com/office/drawing/2014/main" id="{200AB9E0-3DA1-44A5-8B6D-BEECEA24A4F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30" name="Text Box 1">
          <a:extLst>
            <a:ext uri="{FF2B5EF4-FFF2-40B4-BE49-F238E27FC236}">
              <a16:creationId xmlns:a16="http://schemas.microsoft.com/office/drawing/2014/main" id="{59400CE0-DA59-40F0-8D16-96F2BF6F578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31" name="Text Box 1">
          <a:extLst>
            <a:ext uri="{FF2B5EF4-FFF2-40B4-BE49-F238E27FC236}">
              <a16:creationId xmlns:a16="http://schemas.microsoft.com/office/drawing/2014/main" id="{13526063-C331-4AC0-B8EE-3A6EBBA31CE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32" name="Text Box 1">
          <a:extLst>
            <a:ext uri="{FF2B5EF4-FFF2-40B4-BE49-F238E27FC236}">
              <a16:creationId xmlns:a16="http://schemas.microsoft.com/office/drawing/2014/main" id="{46330AC4-3E4F-4676-9C7F-E0271F5A5CF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33" name="Text Box 1">
          <a:extLst>
            <a:ext uri="{FF2B5EF4-FFF2-40B4-BE49-F238E27FC236}">
              <a16:creationId xmlns:a16="http://schemas.microsoft.com/office/drawing/2014/main" id="{EC0C9380-34EC-4E9E-9255-A8C23308AFE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34" name="Text Box 1">
          <a:extLst>
            <a:ext uri="{FF2B5EF4-FFF2-40B4-BE49-F238E27FC236}">
              <a16:creationId xmlns:a16="http://schemas.microsoft.com/office/drawing/2014/main" id="{26F95401-D3E6-4A84-A473-8035B70A382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35" name="Text Box 1">
          <a:extLst>
            <a:ext uri="{FF2B5EF4-FFF2-40B4-BE49-F238E27FC236}">
              <a16:creationId xmlns:a16="http://schemas.microsoft.com/office/drawing/2014/main" id="{D0F41B9E-B2F7-4823-9967-C37BABFBF29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36" name="Text Box 1">
          <a:extLst>
            <a:ext uri="{FF2B5EF4-FFF2-40B4-BE49-F238E27FC236}">
              <a16:creationId xmlns:a16="http://schemas.microsoft.com/office/drawing/2014/main" id="{D257C7DC-EC7A-4F70-B605-3AE8018965A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37" name="Text Box 1">
          <a:extLst>
            <a:ext uri="{FF2B5EF4-FFF2-40B4-BE49-F238E27FC236}">
              <a16:creationId xmlns:a16="http://schemas.microsoft.com/office/drawing/2014/main" id="{7E3E0354-8ADB-47BD-AF27-35BC4DFB489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38" name="Text Box 1">
          <a:extLst>
            <a:ext uri="{FF2B5EF4-FFF2-40B4-BE49-F238E27FC236}">
              <a16:creationId xmlns:a16="http://schemas.microsoft.com/office/drawing/2014/main" id="{B8148F3A-DC0F-4F4F-980B-65CF384E52F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6AD75F63-08CF-4719-B289-4C81BF4CAF8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0" name="Text Box 1">
          <a:extLst>
            <a:ext uri="{FF2B5EF4-FFF2-40B4-BE49-F238E27FC236}">
              <a16:creationId xmlns:a16="http://schemas.microsoft.com/office/drawing/2014/main" id="{E01E2400-89D5-47FF-A043-1E5DF7618B0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1" name="Text Box 1">
          <a:extLst>
            <a:ext uri="{FF2B5EF4-FFF2-40B4-BE49-F238E27FC236}">
              <a16:creationId xmlns:a16="http://schemas.microsoft.com/office/drawing/2014/main" id="{1745657D-5C90-4DD4-8E04-AAAF6459066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2" name="Text Box 1">
          <a:extLst>
            <a:ext uri="{FF2B5EF4-FFF2-40B4-BE49-F238E27FC236}">
              <a16:creationId xmlns:a16="http://schemas.microsoft.com/office/drawing/2014/main" id="{6CF3500F-A95A-4035-ACEE-3EDD951125A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3" name="Text Box 1">
          <a:extLst>
            <a:ext uri="{FF2B5EF4-FFF2-40B4-BE49-F238E27FC236}">
              <a16:creationId xmlns:a16="http://schemas.microsoft.com/office/drawing/2014/main" id="{CDE43127-9C74-48E2-B55D-FC374F0C8EF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4" name="Text Box 1">
          <a:extLst>
            <a:ext uri="{FF2B5EF4-FFF2-40B4-BE49-F238E27FC236}">
              <a16:creationId xmlns:a16="http://schemas.microsoft.com/office/drawing/2014/main" id="{711C142A-044F-4EEF-86DA-7959C137E41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D30855C6-07AA-46A6-9807-F034882D93D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6" name="Text Box 1">
          <a:extLst>
            <a:ext uri="{FF2B5EF4-FFF2-40B4-BE49-F238E27FC236}">
              <a16:creationId xmlns:a16="http://schemas.microsoft.com/office/drawing/2014/main" id="{1AC6E251-C9F1-4B8C-A658-8151241B87D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7" name="Text Box 1">
          <a:extLst>
            <a:ext uri="{FF2B5EF4-FFF2-40B4-BE49-F238E27FC236}">
              <a16:creationId xmlns:a16="http://schemas.microsoft.com/office/drawing/2014/main" id="{1779C11E-A3F7-4AF1-A9A6-B93D832235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8" name="Text Box 1">
          <a:extLst>
            <a:ext uri="{FF2B5EF4-FFF2-40B4-BE49-F238E27FC236}">
              <a16:creationId xmlns:a16="http://schemas.microsoft.com/office/drawing/2014/main" id="{F30E78D3-EFDF-4DF5-8E21-45F6B9FD428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249" name="Text Box 1">
          <a:extLst>
            <a:ext uri="{FF2B5EF4-FFF2-40B4-BE49-F238E27FC236}">
              <a16:creationId xmlns:a16="http://schemas.microsoft.com/office/drawing/2014/main" id="{70073BC6-6781-434D-923A-35A35220280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3591113B-EBBA-48D1-95F3-BEF421CF8D9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51" name="Text Box 1">
          <a:extLst>
            <a:ext uri="{FF2B5EF4-FFF2-40B4-BE49-F238E27FC236}">
              <a16:creationId xmlns:a16="http://schemas.microsoft.com/office/drawing/2014/main" id="{DEFA31FD-2334-469E-9CFD-91D648D7DC5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52" name="Text Box 1">
          <a:extLst>
            <a:ext uri="{FF2B5EF4-FFF2-40B4-BE49-F238E27FC236}">
              <a16:creationId xmlns:a16="http://schemas.microsoft.com/office/drawing/2014/main" id="{C55E915C-E7B4-42C3-9C83-A9078C0AD7D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53" name="Text Box 1">
          <a:extLst>
            <a:ext uri="{FF2B5EF4-FFF2-40B4-BE49-F238E27FC236}">
              <a16:creationId xmlns:a16="http://schemas.microsoft.com/office/drawing/2014/main" id="{50A216BF-B3EE-4C0C-83BF-9BC270A3FD9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54" name="Text Box 1">
          <a:extLst>
            <a:ext uri="{FF2B5EF4-FFF2-40B4-BE49-F238E27FC236}">
              <a16:creationId xmlns:a16="http://schemas.microsoft.com/office/drawing/2014/main" id="{D47A3BCA-2854-42E0-BA9E-29FB4046E95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55" name="Text Box 1">
          <a:extLst>
            <a:ext uri="{FF2B5EF4-FFF2-40B4-BE49-F238E27FC236}">
              <a16:creationId xmlns:a16="http://schemas.microsoft.com/office/drawing/2014/main" id="{97623814-1178-4D00-972B-6215D7EB6D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56" name="Text Box 1">
          <a:extLst>
            <a:ext uri="{FF2B5EF4-FFF2-40B4-BE49-F238E27FC236}">
              <a16:creationId xmlns:a16="http://schemas.microsoft.com/office/drawing/2014/main" id="{FFBF77CD-BE54-42B2-AFF2-E6B064B1A3F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57" name="Text Box 1">
          <a:extLst>
            <a:ext uri="{FF2B5EF4-FFF2-40B4-BE49-F238E27FC236}">
              <a16:creationId xmlns:a16="http://schemas.microsoft.com/office/drawing/2014/main" id="{94F8FA34-FD73-40C3-AF25-83F3847F45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58" name="Text Box 1">
          <a:extLst>
            <a:ext uri="{FF2B5EF4-FFF2-40B4-BE49-F238E27FC236}">
              <a16:creationId xmlns:a16="http://schemas.microsoft.com/office/drawing/2014/main" id="{CFE61C52-5860-4A19-B7A4-34EFE9E0952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59" name="Text Box 1">
          <a:extLst>
            <a:ext uri="{FF2B5EF4-FFF2-40B4-BE49-F238E27FC236}">
              <a16:creationId xmlns:a16="http://schemas.microsoft.com/office/drawing/2014/main" id="{EAAED395-51CC-471D-93FB-F070DBC356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60" name="Text Box 1">
          <a:extLst>
            <a:ext uri="{FF2B5EF4-FFF2-40B4-BE49-F238E27FC236}">
              <a16:creationId xmlns:a16="http://schemas.microsoft.com/office/drawing/2014/main" id="{420766AF-3E13-4862-8B57-1C396BBBBA8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61" name="Text Box 1">
          <a:extLst>
            <a:ext uri="{FF2B5EF4-FFF2-40B4-BE49-F238E27FC236}">
              <a16:creationId xmlns:a16="http://schemas.microsoft.com/office/drawing/2014/main" id="{A84A2D72-E0C7-491C-A9AE-C7DC497BB90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62" name="Text Box 1">
          <a:extLst>
            <a:ext uri="{FF2B5EF4-FFF2-40B4-BE49-F238E27FC236}">
              <a16:creationId xmlns:a16="http://schemas.microsoft.com/office/drawing/2014/main" id="{0A863CAA-9DFF-4E96-ADFA-774B8DB5160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63" name="Text Box 1">
          <a:extLst>
            <a:ext uri="{FF2B5EF4-FFF2-40B4-BE49-F238E27FC236}">
              <a16:creationId xmlns:a16="http://schemas.microsoft.com/office/drawing/2014/main" id="{B51DF420-946A-45B8-BFE1-E1660FB1DCB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64" name="Text Box 1">
          <a:extLst>
            <a:ext uri="{FF2B5EF4-FFF2-40B4-BE49-F238E27FC236}">
              <a16:creationId xmlns:a16="http://schemas.microsoft.com/office/drawing/2014/main" id="{E21B6547-57FC-4916-9A89-00948C6C8E5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65" name="Text Box 1">
          <a:extLst>
            <a:ext uri="{FF2B5EF4-FFF2-40B4-BE49-F238E27FC236}">
              <a16:creationId xmlns:a16="http://schemas.microsoft.com/office/drawing/2014/main" id="{6FF1C01B-131F-4132-8286-F4A41355501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0EB7B9EA-6957-4971-B48A-BC3739A80A5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67" name="Text Box 1">
          <a:extLst>
            <a:ext uri="{FF2B5EF4-FFF2-40B4-BE49-F238E27FC236}">
              <a16:creationId xmlns:a16="http://schemas.microsoft.com/office/drawing/2014/main" id="{8745B72D-85C9-43FF-BFF8-787B62B8369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68" name="Text Box 1">
          <a:extLst>
            <a:ext uri="{FF2B5EF4-FFF2-40B4-BE49-F238E27FC236}">
              <a16:creationId xmlns:a16="http://schemas.microsoft.com/office/drawing/2014/main" id="{C64EAF88-9066-4F1E-9F95-6106E73E7EB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69" name="Text Box 1">
          <a:extLst>
            <a:ext uri="{FF2B5EF4-FFF2-40B4-BE49-F238E27FC236}">
              <a16:creationId xmlns:a16="http://schemas.microsoft.com/office/drawing/2014/main" id="{3AEF2EB3-8331-4B49-BCE8-C81F7DFA5CB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70" name="Text Box 1">
          <a:extLst>
            <a:ext uri="{FF2B5EF4-FFF2-40B4-BE49-F238E27FC236}">
              <a16:creationId xmlns:a16="http://schemas.microsoft.com/office/drawing/2014/main" id="{CE55BF1C-C0EF-4DC2-8A72-45AF3843FAD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71" name="Text Box 1">
          <a:extLst>
            <a:ext uri="{FF2B5EF4-FFF2-40B4-BE49-F238E27FC236}">
              <a16:creationId xmlns:a16="http://schemas.microsoft.com/office/drawing/2014/main" id="{E5E18C7A-FD84-4618-B06D-6C03C362BEB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1A98AB1B-2A44-49F2-A1D6-A10B99A9FAA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73" name="Text Box 1">
          <a:extLst>
            <a:ext uri="{FF2B5EF4-FFF2-40B4-BE49-F238E27FC236}">
              <a16:creationId xmlns:a16="http://schemas.microsoft.com/office/drawing/2014/main" id="{0F46E644-D1A2-46EF-BF8E-47FFFBD756B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74" name="Text Box 1">
          <a:extLst>
            <a:ext uri="{FF2B5EF4-FFF2-40B4-BE49-F238E27FC236}">
              <a16:creationId xmlns:a16="http://schemas.microsoft.com/office/drawing/2014/main" id="{2E3D6CE8-98BD-4ADF-9493-F1F3B17DB83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75" name="Text Box 1">
          <a:extLst>
            <a:ext uri="{FF2B5EF4-FFF2-40B4-BE49-F238E27FC236}">
              <a16:creationId xmlns:a16="http://schemas.microsoft.com/office/drawing/2014/main" id="{CD216D90-7D5E-4810-9B69-0EF4B87F091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76" name="Text Box 1">
          <a:extLst>
            <a:ext uri="{FF2B5EF4-FFF2-40B4-BE49-F238E27FC236}">
              <a16:creationId xmlns:a16="http://schemas.microsoft.com/office/drawing/2014/main" id="{33367BE9-6B75-4EF6-B919-6248F868DC2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77" name="Text Box 1">
          <a:extLst>
            <a:ext uri="{FF2B5EF4-FFF2-40B4-BE49-F238E27FC236}">
              <a16:creationId xmlns:a16="http://schemas.microsoft.com/office/drawing/2014/main" id="{25A84AA3-901B-40EE-A209-B07DB472D2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78" name="Text Box 1">
          <a:extLst>
            <a:ext uri="{FF2B5EF4-FFF2-40B4-BE49-F238E27FC236}">
              <a16:creationId xmlns:a16="http://schemas.microsoft.com/office/drawing/2014/main" id="{FA755DE1-E0DE-49B2-B21E-7C3242E31DD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79" name="Text Box 1">
          <a:extLst>
            <a:ext uri="{FF2B5EF4-FFF2-40B4-BE49-F238E27FC236}">
              <a16:creationId xmlns:a16="http://schemas.microsoft.com/office/drawing/2014/main" id="{7B6885B6-52E3-478C-8AD7-A8E413286BD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80" name="Text Box 1">
          <a:extLst>
            <a:ext uri="{FF2B5EF4-FFF2-40B4-BE49-F238E27FC236}">
              <a16:creationId xmlns:a16="http://schemas.microsoft.com/office/drawing/2014/main" id="{DB5C0A92-AE0D-4D7D-A8FF-4ED4917E73F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81" name="Text Box 1">
          <a:extLst>
            <a:ext uri="{FF2B5EF4-FFF2-40B4-BE49-F238E27FC236}">
              <a16:creationId xmlns:a16="http://schemas.microsoft.com/office/drawing/2014/main" id="{DE3BB955-0392-46E4-9499-B4F4B652D12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82" name="Text Box 1">
          <a:extLst>
            <a:ext uri="{FF2B5EF4-FFF2-40B4-BE49-F238E27FC236}">
              <a16:creationId xmlns:a16="http://schemas.microsoft.com/office/drawing/2014/main" id="{259DB11F-0EBA-4A44-97D5-9B9844F6350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83" name="Text Box 1">
          <a:extLst>
            <a:ext uri="{FF2B5EF4-FFF2-40B4-BE49-F238E27FC236}">
              <a16:creationId xmlns:a16="http://schemas.microsoft.com/office/drawing/2014/main" id="{E0F54E28-14A4-4AD4-AAE7-1AE594F57E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90AF8886-A9A5-44DF-970A-5A2CF8A793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85" name="Text Box 1">
          <a:extLst>
            <a:ext uri="{FF2B5EF4-FFF2-40B4-BE49-F238E27FC236}">
              <a16:creationId xmlns:a16="http://schemas.microsoft.com/office/drawing/2014/main" id="{EECE03A1-DBE9-4F81-AB77-9B76ED72AF6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86" name="Text Box 1">
          <a:extLst>
            <a:ext uri="{FF2B5EF4-FFF2-40B4-BE49-F238E27FC236}">
              <a16:creationId xmlns:a16="http://schemas.microsoft.com/office/drawing/2014/main" id="{80441626-4662-4D20-9807-4CC8F8C14E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8D7DED26-7DCE-4B41-9329-E9E48894E95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88" name="Text Box 1">
          <a:extLst>
            <a:ext uri="{FF2B5EF4-FFF2-40B4-BE49-F238E27FC236}">
              <a16:creationId xmlns:a16="http://schemas.microsoft.com/office/drawing/2014/main" id="{01AD3833-30F7-4BDA-BF65-5B70C3461CB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89" name="Text Box 1">
          <a:extLst>
            <a:ext uri="{FF2B5EF4-FFF2-40B4-BE49-F238E27FC236}">
              <a16:creationId xmlns:a16="http://schemas.microsoft.com/office/drawing/2014/main" id="{F2ACF718-7E04-4473-A75E-2A66E79BBF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1577C4B9-9DC0-4666-A946-062FBA4D090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91" name="Text Box 1">
          <a:extLst>
            <a:ext uri="{FF2B5EF4-FFF2-40B4-BE49-F238E27FC236}">
              <a16:creationId xmlns:a16="http://schemas.microsoft.com/office/drawing/2014/main" id="{5EAF8CFF-29D5-4388-8DCE-BB880BE3D03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92" name="Text Box 1">
          <a:extLst>
            <a:ext uri="{FF2B5EF4-FFF2-40B4-BE49-F238E27FC236}">
              <a16:creationId xmlns:a16="http://schemas.microsoft.com/office/drawing/2014/main" id="{44E31AAF-386F-48E1-8C78-C252A8B9B2F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D7D251C4-835B-41D3-87B9-13CADC88831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94" name="Text Box 1">
          <a:extLst>
            <a:ext uri="{FF2B5EF4-FFF2-40B4-BE49-F238E27FC236}">
              <a16:creationId xmlns:a16="http://schemas.microsoft.com/office/drawing/2014/main" id="{B30A6B45-8929-4F83-B564-E6371CB6201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95" name="Text Box 1">
          <a:extLst>
            <a:ext uri="{FF2B5EF4-FFF2-40B4-BE49-F238E27FC236}">
              <a16:creationId xmlns:a16="http://schemas.microsoft.com/office/drawing/2014/main" id="{115C2312-8EB5-46D6-A06E-15FA52D78DE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96" name="Text Box 1">
          <a:extLst>
            <a:ext uri="{FF2B5EF4-FFF2-40B4-BE49-F238E27FC236}">
              <a16:creationId xmlns:a16="http://schemas.microsoft.com/office/drawing/2014/main" id="{73F2F2B8-922E-49F3-8E2B-6153BB93DAD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297" name="Text Box 1">
          <a:extLst>
            <a:ext uri="{FF2B5EF4-FFF2-40B4-BE49-F238E27FC236}">
              <a16:creationId xmlns:a16="http://schemas.microsoft.com/office/drawing/2014/main" id="{503B823E-FD19-419F-8FAE-9CAEB85000C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298" name="Text Box 1">
          <a:extLst>
            <a:ext uri="{FF2B5EF4-FFF2-40B4-BE49-F238E27FC236}">
              <a16:creationId xmlns:a16="http://schemas.microsoft.com/office/drawing/2014/main" id="{C12E1F15-2F98-41C3-B9A9-34832C612E2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299" name="Text Box 1">
          <a:extLst>
            <a:ext uri="{FF2B5EF4-FFF2-40B4-BE49-F238E27FC236}">
              <a16:creationId xmlns:a16="http://schemas.microsoft.com/office/drawing/2014/main" id="{7CC4AFB3-94EF-4258-8107-0AF02591433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00" name="Text Box 1">
          <a:extLst>
            <a:ext uri="{FF2B5EF4-FFF2-40B4-BE49-F238E27FC236}">
              <a16:creationId xmlns:a16="http://schemas.microsoft.com/office/drawing/2014/main" id="{28DA09FA-597C-45A7-B7D6-B8EDB3F93B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01" name="Text Box 1">
          <a:extLst>
            <a:ext uri="{FF2B5EF4-FFF2-40B4-BE49-F238E27FC236}">
              <a16:creationId xmlns:a16="http://schemas.microsoft.com/office/drawing/2014/main" id="{94344354-3746-4D67-9D8D-EFACC1C8986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02" name="Text Box 1">
          <a:extLst>
            <a:ext uri="{FF2B5EF4-FFF2-40B4-BE49-F238E27FC236}">
              <a16:creationId xmlns:a16="http://schemas.microsoft.com/office/drawing/2014/main" id="{1F23B462-84B4-4BDB-A59A-708FBDA7C18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03" name="Text Box 1">
          <a:extLst>
            <a:ext uri="{FF2B5EF4-FFF2-40B4-BE49-F238E27FC236}">
              <a16:creationId xmlns:a16="http://schemas.microsoft.com/office/drawing/2014/main" id="{9F327F36-8C46-4949-BA8F-CFAEAB86F1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04" name="Text Box 1">
          <a:extLst>
            <a:ext uri="{FF2B5EF4-FFF2-40B4-BE49-F238E27FC236}">
              <a16:creationId xmlns:a16="http://schemas.microsoft.com/office/drawing/2014/main" id="{2E16BBA0-2D8F-4EA1-A59A-D50D77689A2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05" name="Text Box 1">
          <a:extLst>
            <a:ext uri="{FF2B5EF4-FFF2-40B4-BE49-F238E27FC236}">
              <a16:creationId xmlns:a16="http://schemas.microsoft.com/office/drawing/2014/main" id="{2AB0A484-6962-40EE-BDAA-7D70115B2EB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06" name="Text Box 1">
          <a:extLst>
            <a:ext uri="{FF2B5EF4-FFF2-40B4-BE49-F238E27FC236}">
              <a16:creationId xmlns:a16="http://schemas.microsoft.com/office/drawing/2014/main" id="{3269D067-C8C2-4D1C-978A-DE950F0DB0D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07" name="Text Box 1">
          <a:extLst>
            <a:ext uri="{FF2B5EF4-FFF2-40B4-BE49-F238E27FC236}">
              <a16:creationId xmlns:a16="http://schemas.microsoft.com/office/drawing/2014/main" id="{4570CAEF-FFA2-4702-9631-430DF001B7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08" name="Text Box 1">
          <a:extLst>
            <a:ext uri="{FF2B5EF4-FFF2-40B4-BE49-F238E27FC236}">
              <a16:creationId xmlns:a16="http://schemas.microsoft.com/office/drawing/2014/main" id="{5F84B30D-EC4C-4F24-960D-5DEFF8B4C85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09" name="Text Box 1">
          <a:extLst>
            <a:ext uri="{FF2B5EF4-FFF2-40B4-BE49-F238E27FC236}">
              <a16:creationId xmlns:a16="http://schemas.microsoft.com/office/drawing/2014/main" id="{3923C313-F53D-425F-AE1A-A13C2EC6C78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10" name="Text Box 1">
          <a:extLst>
            <a:ext uri="{FF2B5EF4-FFF2-40B4-BE49-F238E27FC236}">
              <a16:creationId xmlns:a16="http://schemas.microsoft.com/office/drawing/2014/main" id="{A5FC53C0-08D3-4BA0-BCAE-A99C62D39D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11" name="Text Box 1">
          <a:extLst>
            <a:ext uri="{FF2B5EF4-FFF2-40B4-BE49-F238E27FC236}">
              <a16:creationId xmlns:a16="http://schemas.microsoft.com/office/drawing/2014/main" id="{C17449F3-CB83-48DF-A42E-E2D078E76A4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12" name="Text Box 1">
          <a:extLst>
            <a:ext uri="{FF2B5EF4-FFF2-40B4-BE49-F238E27FC236}">
              <a16:creationId xmlns:a16="http://schemas.microsoft.com/office/drawing/2014/main" id="{67B142A5-58A6-4FCE-822D-358C09FD0BD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13" name="Text Box 1">
          <a:extLst>
            <a:ext uri="{FF2B5EF4-FFF2-40B4-BE49-F238E27FC236}">
              <a16:creationId xmlns:a16="http://schemas.microsoft.com/office/drawing/2014/main" id="{D7DF4195-35F3-4CFA-AE41-11604533760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14" name="Text Box 1">
          <a:extLst>
            <a:ext uri="{FF2B5EF4-FFF2-40B4-BE49-F238E27FC236}">
              <a16:creationId xmlns:a16="http://schemas.microsoft.com/office/drawing/2014/main" id="{89E0A3A3-8FA4-4C6B-A063-7405F009FD1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15" name="Text Box 1">
          <a:extLst>
            <a:ext uri="{FF2B5EF4-FFF2-40B4-BE49-F238E27FC236}">
              <a16:creationId xmlns:a16="http://schemas.microsoft.com/office/drawing/2014/main" id="{E6C18C57-6DFF-4B20-858A-0073D45CF05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14C7BEE4-F808-43A5-83F1-0097753B2DB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17" name="Text Box 1">
          <a:extLst>
            <a:ext uri="{FF2B5EF4-FFF2-40B4-BE49-F238E27FC236}">
              <a16:creationId xmlns:a16="http://schemas.microsoft.com/office/drawing/2014/main" id="{514469BC-C244-4CC4-9E75-7B14B20492C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18" name="Text Box 1">
          <a:extLst>
            <a:ext uri="{FF2B5EF4-FFF2-40B4-BE49-F238E27FC236}">
              <a16:creationId xmlns:a16="http://schemas.microsoft.com/office/drawing/2014/main" id="{03DC0F30-23C4-49B1-9B38-2C525B3EE35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19" name="Text Box 1">
          <a:extLst>
            <a:ext uri="{FF2B5EF4-FFF2-40B4-BE49-F238E27FC236}">
              <a16:creationId xmlns:a16="http://schemas.microsoft.com/office/drawing/2014/main" id="{81AADF37-7BCC-4A47-BC9C-9FEA7AFEBE1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20" name="Text Box 1">
          <a:extLst>
            <a:ext uri="{FF2B5EF4-FFF2-40B4-BE49-F238E27FC236}">
              <a16:creationId xmlns:a16="http://schemas.microsoft.com/office/drawing/2014/main" id="{F59582F0-9E0D-4839-8E61-880611119CD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21" name="Text Box 1">
          <a:extLst>
            <a:ext uri="{FF2B5EF4-FFF2-40B4-BE49-F238E27FC236}">
              <a16:creationId xmlns:a16="http://schemas.microsoft.com/office/drawing/2014/main" id="{0C69D668-B480-4180-8F3B-1F38DADD622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2" name="Text Box 1">
          <a:extLst>
            <a:ext uri="{FF2B5EF4-FFF2-40B4-BE49-F238E27FC236}">
              <a16:creationId xmlns:a16="http://schemas.microsoft.com/office/drawing/2014/main" id="{2B8F9E0B-4AA5-485E-80C6-A6A5C286785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3" name="Text Box 1">
          <a:extLst>
            <a:ext uri="{FF2B5EF4-FFF2-40B4-BE49-F238E27FC236}">
              <a16:creationId xmlns:a16="http://schemas.microsoft.com/office/drawing/2014/main" id="{95BEB83B-7B20-443A-B252-46ECE55D446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4" name="Text Box 1">
          <a:extLst>
            <a:ext uri="{FF2B5EF4-FFF2-40B4-BE49-F238E27FC236}">
              <a16:creationId xmlns:a16="http://schemas.microsoft.com/office/drawing/2014/main" id="{8E74FD9E-E261-4D00-8A5C-0471249ED35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5" name="Text Box 1">
          <a:extLst>
            <a:ext uri="{FF2B5EF4-FFF2-40B4-BE49-F238E27FC236}">
              <a16:creationId xmlns:a16="http://schemas.microsoft.com/office/drawing/2014/main" id="{78DB5A6A-065A-4B83-9A2D-A0BD60CF9F9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6" name="Text Box 1">
          <a:extLst>
            <a:ext uri="{FF2B5EF4-FFF2-40B4-BE49-F238E27FC236}">
              <a16:creationId xmlns:a16="http://schemas.microsoft.com/office/drawing/2014/main" id="{26E00C88-1AEC-4675-BA21-5ECF735F7B1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7" name="Text Box 1">
          <a:extLst>
            <a:ext uri="{FF2B5EF4-FFF2-40B4-BE49-F238E27FC236}">
              <a16:creationId xmlns:a16="http://schemas.microsoft.com/office/drawing/2014/main" id="{7B5CB182-C496-4295-9BCA-33B27371F0B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8" name="Text Box 1">
          <a:extLst>
            <a:ext uri="{FF2B5EF4-FFF2-40B4-BE49-F238E27FC236}">
              <a16:creationId xmlns:a16="http://schemas.microsoft.com/office/drawing/2014/main" id="{2E241AF1-2BBB-4386-9C03-1A62AAE1DD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29" name="Text Box 1">
          <a:extLst>
            <a:ext uri="{FF2B5EF4-FFF2-40B4-BE49-F238E27FC236}">
              <a16:creationId xmlns:a16="http://schemas.microsoft.com/office/drawing/2014/main" id="{45C86374-C6B5-4E52-8CEB-03E95299362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0" name="Text Box 1">
          <a:extLst>
            <a:ext uri="{FF2B5EF4-FFF2-40B4-BE49-F238E27FC236}">
              <a16:creationId xmlns:a16="http://schemas.microsoft.com/office/drawing/2014/main" id="{E8752EE1-32AC-40D7-B602-EC249EFF245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1" name="Text Box 1">
          <a:extLst>
            <a:ext uri="{FF2B5EF4-FFF2-40B4-BE49-F238E27FC236}">
              <a16:creationId xmlns:a16="http://schemas.microsoft.com/office/drawing/2014/main" id="{5EC44C00-AC72-4C3E-944E-BCA8D448245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2" name="Text Box 1">
          <a:extLst>
            <a:ext uri="{FF2B5EF4-FFF2-40B4-BE49-F238E27FC236}">
              <a16:creationId xmlns:a16="http://schemas.microsoft.com/office/drawing/2014/main" id="{D116444A-86E3-46B5-8BA0-24CF4E7805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3" name="Text Box 1">
          <a:extLst>
            <a:ext uri="{FF2B5EF4-FFF2-40B4-BE49-F238E27FC236}">
              <a16:creationId xmlns:a16="http://schemas.microsoft.com/office/drawing/2014/main" id="{5CBC16D9-8FB5-40CC-9DF6-89A957F0172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4" name="Text Box 1">
          <a:extLst>
            <a:ext uri="{FF2B5EF4-FFF2-40B4-BE49-F238E27FC236}">
              <a16:creationId xmlns:a16="http://schemas.microsoft.com/office/drawing/2014/main" id="{58603BD5-B3BA-4EF8-B09C-5FC6F428222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5" name="Text Box 1">
          <a:extLst>
            <a:ext uri="{FF2B5EF4-FFF2-40B4-BE49-F238E27FC236}">
              <a16:creationId xmlns:a16="http://schemas.microsoft.com/office/drawing/2014/main" id="{2E08A5A5-0F9C-4845-8CE1-F24C4467364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6" name="Text Box 1">
          <a:extLst>
            <a:ext uri="{FF2B5EF4-FFF2-40B4-BE49-F238E27FC236}">
              <a16:creationId xmlns:a16="http://schemas.microsoft.com/office/drawing/2014/main" id="{354D7185-B54D-4C7D-99C1-4590D2B84D0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337" name="Text Box 1">
          <a:extLst>
            <a:ext uri="{FF2B5EF4-FFF2-40B4-BE49-F238E27FC236}">
              <a16:creationId xmlns:a16="http://schemas.microsoft.com/office/drawing/2014/main" id="{B809A031-DC29-4B27-A4CE-7C4711D32DA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9841BB63-62FC-4AEC-AA37-25C3C8A3468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39" name="Text Box 1">
          <a:extLst>
            <a:ext uri="{FF2B5EF4-FFF2-40B4-BE49-F238E27FC236}">
              <a16:creationId xmlns:a16="http://schemas.microsoft.com/office/drawing/2014/main" id="{06C34554-1F09-46ED-8FA4-531CC663CE9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40" name="Text Box 1">
          <a:extLst>
            <a:ext uri="{FF2B5EF4-FFF2-40B4-BE49-F238E27FC236}">
              <a16:creationId xmlns:a16="http://schemas.microsoft.com/office/drawing/2014/main" id="{3CB58FD1-170F-4059-BB13-82EBCB78DA4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41" name="Text Box 1">
          <a:extLst>
            <a:ext uri="{FF2B5EF4-FFF2-40B4-BE49-F238E27FC236}">
              <a16:creationId xmlns:a16="http://schemas.microsoft.com/office/drawing/2014/main" id="{B3D370F3-1286-4177-ACDF-81EE1E262BC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42" name="Text Box 1">
          <a:extLst>
            <a:ext uri="{FF2B5EF4-FFF2-40B4-BE49-F238E27FC236}">
              <a16:creationId xmlns:a16="http://schemas.microsoft.com/office/drawing/2014/main" id="{0B901B85-9A54-43ED-855E-ACDE0914CE1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43" name="Text Box 1">
          <a:extLst>
            <a:ext uri="{FF2B5EF4-FFF2-40B4-BE49-F238E27FC236}">
              <a16:creationId xmlns:a16="http://schemas.microsoft.com/office/drawing/2014/main" id="{02239950-D608-4CA3-801B-0FA691D9076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44" name="Text Box 1">
          <a:extLst>
            <a:ext uri="{FF2B5EF4-FFF2-40B4-BE49-F238E27FC236}">
              <a16:creationId xmlns:a16="http://schemas.microsoft.com/office/drawing/2014/main" id="{A7BB54B0-F6B3-4D84-A65D-53CE8A0C8AD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45" name="Text Box 1">
          <a:extLst>
            <a:ext uri="{FF2B5EF4-FFF2-40B4-BE49-F238E27FC236}">
              <a16:creationId xmlns:a16="http://schemas.microsoft.com/office/drawing/2014/main" id="{39E1E03E-6EC1-4C7D-9954-09E0BEE16A3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46" name="Text Box 1">
          <a:extLst>
            <a:ext uri="{FF2B5EF4-FFF2-40B4-BE49-F238E27FC236}">
              <a16:creationId xmlns:a16="http://schemas.microsoft.com/office/drawing/2014/main" id="{EEE53D4C-457A-431D-8EFC-FCDB024F734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47" name="Text Box 1">
          <a:extLst>
            <a:ext uri="{FF2B5EF4-FFF2-40B4-BE49-F238E27FC236}">
              <a16:creationId xmlns:a16="http://schemas.microsoft.com/office/drawing/2014/main" id="{217F45AC-F472-46D5-B6BE-2292BF6ED1F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48" name="Text Box 1">
          <a:extLst>
            <a:ext uri="{FF2B5EF4-FFF2-40B4-BE49-F238E27FC236}">
              <a16:creationId xmlns:a16="http://schemas.microsoft.com/office/drawing/2014/main" id="{FD7D6448-D2F5-48AA-BEB7-CE48BF4663D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49" name="Text Box 1">
          <a:extLst>
            <a:ext uri="{FF2B5EF4-FFF2-40B4-BE49-F238E27FC236}">
              <a16:creationId xmlns:a16="http://schemas.microsoft.com/office/drawing/2014/main" id="{77C608C6-D4F5-4C48-9569-EAB4A4777B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50" name="Text Box 1">
          <a:extLst>
            <a:ext uri="{FF2B5EF4-FFF2-40B4-BE49-F238E27FC236}">
              <a16:creationId xmlns:a16="http://schemas.microsoft.com/office/drawing/2014/main" id="{C5AFC932-6B49-4F8E-8E21-D2E19C687D0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51" name="Text Box 1">
          <a:extLst>
            <a:ext uri="{FF2B5EF4-FFF2-40B4-BE49-F238E27FC236}">
              <a16:creationId xmlns:a16="http://schemas.microsoft.com/office/drawing/2014/main" id="{0283D7E6-49D2-4643-881E-2E0B0ED90AC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52" name="Text Box 1">
          <a:extLst>
            <a:ext uri="{FF2B5EF4-FFF2-40B4-BE49-F238E27FC236}">
              <a16:creationId xmlns:a16="http://schemas.microsoft.com/office/drawing/2014/main" id="{A1C96E99-F24E-43F9-A415-EF597C8330D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53" name="Text Box 1">
          <a:extLst>
            <a:ext uri="{FF2B5EF4-FFF2-40B4-BE49-F238E27FC236}">
              <a16:creationId xmlns:a16="http://schemas.microsoft.com/office/drawing/2014/main" id="{3911F9C7-A293-49B2-BEE4-59BF69D7743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54" name="Text Box 1">
          <a:extLst>
            <a:ext uri="{FF2B5EF4-FFF2-40B4-BE49-F238E27FC236}">
              <a16:creationId xmlns:a16="http://schemas.microsoft.com/office/drawing/2014/main" id="{BE4A874D-A164-4E0E-A29E-9731FA2481C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55" name="Text Box 1">
          <a:extLst>
            <a:ext uri="{FF2B5EF4-FFF2-40B4-BE49-F238E27FC236}">
              <a16:creationId xmlns:a16="http://schemas.microsoft.com/office/drawing/2014/main" id="{71E47DD9-4F78-4AA9-AFF5-F2CD19AA083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56" name="Text Box 1">
          <a:extLst>
            <a:ext uri="{FF2B5EF4-FFF2-40B4-BE49-F238E27FC236}">
              <a16:creationId xmlns:a16="http://schemas.microsoft.com/office/drawing/2014/main" id="{68922A43-AA7E-4432-AF54-C649D3F9E3E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DD3DE8F4-1A41-4D82-AD2B-0C35245B904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58" name="Text Box 1">
          <a:extLst>
            <a:ext uri="{FF2B5EF4-FFF2-40B4-BE49-F238E27FC236}">
              <a16:creationId xmlns:a16="http://schemas.microsoft.com/office/drawing/2014/main" id="{345BFA02-CA85-4120-B057-D554A847D00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59" name="Text Box 1">
          <a:extLst>
            <a:ext uri="{FF2B5EF4-FFF2-40B4-BE49-F238E27FC236}">
              <a16:creationId xmlns:a16="http://schemas.microsoft.com/office/drawing/2014/main" id="{339C14B0-E2A2-42BD-B34E-74F4374101B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60" name="Text Box 1">
          <a:extLst>
            <a:ext uri="{FF2B5EF4-FFF2-40B4-BE49-F238E27FC236}">
              <a16:creationId xmlns:a16="http://schemas.microsoft.com/office/drawing/2014/main" id="{46CCE622-EB90-429D-8491-D596F4D706E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61" name="Text Box 1">
          <a:extLst>
            <a:ext uri="{FF2B5EF4-FFF2-40B4-BE49-F238E27FC236}">
              <a16:creationId xmlns:a16="http://schemas.microsoft.com/office/drawing/2014/main" id="{6782B6F4-3C8D-407C-8814-5BF8C62C18A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62" name="Text Box 1">
          <a:extLst>
            <a:ext uri="{FF2B5EF4-FFF2-40B4-BE49-F238E27FC236}">
              <a16:creationId xmlns:a16="http://schemas.microsoft.com/office/drawing/2014/main" id="{27A46C4E-D06E-46DA-8403-B1C029191E1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63" name="Text Box 1">
          <a:extLst>
            <a:ext uri="{FF2B5EF4-FFF2-40B4-BE49-F238E27FC236}">
              <a16:creationId xmlns:a16="http://schemas.microsoft.com/office/drawing/2014/main" id="{9D508708-446F-449A-91F1-3927E8C2445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64" name="Text Box 1">
          <a:extLst>
            <a:ext uri="{FF2B5EF4-FFF2-40B4-BE49-F238E27FC236}">
              <a16:creationId xmlns:a16="http://schemas.microsoft.com/office/drawing/2014/main" id="{DE9C5978-6CF9-460E-9770-F839927D89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65" name="Text Box 1">
          <a:extLst>
            <a:ext uri="{FF2B5EF4-FFF2-40B4-BE49-F238E27FC236}">
              <a16:creationId xmlns:a16="http://schemas.microsoft.com/office/drawing/2014/main" id="{19A2A792-C6FA-4053-B94E-08C415355E2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66" name="Text Box 1">
          <a:extLst>
            <a:ext uri="{FF2B5EF4-FFF2-40B4-BE49-F238E27FC236}">
              <a16:creationId xmlns:a16="http://schemas.microsoft.com/office/drawing/2014/main" id="{092BE9F8-EEB9-40AF-A203-ED51A61AAD5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67" name="Text Box 1">
          <a:extLst>
            <a:ext uri="{FF2B5EF4-FFF2-40B4-BE49-F238E27FC236}">
              <a16:creationId xmlns:a16="http://schemas.microsoft.com/office/drawing/2014/main" id="{D0C25D79-169B-482D-BA49-1D7323B373C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68" name="Text Box 1">
          <a:extLst>
            <a:ext uri="{FF2B5EF4-FFF2-40B4-BE49-F238E27FC236}">
              <a16:creationId xmlns:a16="http://schemas.microsoft.com/office/drawing/2014/main" id="{E79A59E4-6BBB-4E75-9E3B-798B763376F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69" name="Text Box 1">
          <a:extLst>
            <a:ext uri="{FF2B5EF4-FFF2-40B4-BE49-F238E27FC236}">
              <a16:creationId xmlns:a16="http://schemas.microsoft.com/office/drawing/2014/main" id="{13370869-B62E-4A38-AFC9-09B2A33D01C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70" name="Text Box 1">
          <a:extLst>
            <a:ext uri="{FF2B5EF4-FFF2-40B4-BE49-F238E27FC236}">
              <a16:creationId xmlns:a16="http://schemas.microsoft.com/office/drawing/2014/main" id="{25BF31B8-5FEA-43CD-A276-13D2F685081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71" name="Text Box 1">
          <a:extLst>
            <a:ext uri="{FF2B5EF4-FFF2-40B4-BE49-F238E27FC236}">
              <a16:creationId xmlns:a16="http://schemas.microsoft.com/office/drawing/2014/main" id="{3FD490AA-BA07-4B79-B592-597E670374A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372" name="Text Box 1">
          <a:extLst>
            <a:ext uri="{FF2B5EF4-FFF2-40B4-BE49-F238E27FC236}">
              <a16:creationId xmlns:a16="http://schemas.microsoft.com/office/drawing/2014/main" id="{9722EDC0-2187-4E25-B9B7-8582AB7AF97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73" name="Text Box 1">
          <a:extLst>
            <a:ext uri="{FF2B5EF4-FFF2-40B4-BE49-F238E27FC236}">
              <a16:creationId xmlns:a16="http://schemas.microsoft.com/office/drawing/2014/main" id="{06DEBD0E-3F69-4902-B2CE-8893F31F11F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74" name="Text Box 1">
          <a:extLst>
            <a:ext uri="{FF2B5EF4-FFF2-40B4-BE49-F238E27FC236}">
              <a16:creationId xmlns:a16="http://schemas.microsoft.com/office/drawing/2014/main" id="{48EF42A3-D28B-45CE-BBC4-1D322AC402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75" name="Text Box 1">
          <a:extLst>
            <a:ext uri="{FF2B5EF4-FFF2-40B4-BE49-F238E27FC236}">
              <a16:creationId xmlns:a16="http://schemas.microsoft.com/office/drawing/2014/main" id="{441E95F4-F8E1-4E3E-BAFD-50A943C67A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76" name="Text Box 1">
          <a:extLst>
            <a:ext uri="{FF2B5EF4-FFF2-40B4-BE49-F238E27FC236}">
              <a16:creationId xmlns:a16="http://schemas.microsoft.com/office/drawing/2014/main" id="{4D6E61E5-BA6F-4B4F-9EE9-6B13C486E42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77" name="Text Box 1">
          <a:extLst>
            <a:ext uri="{FF2B5EF4-FFF2-40B4-BE49-F238E27FC236}">
              <a16:creationId xmlns:a16="http://schemas.microsoft.com/office/drawing/2014/main" id="{BBFFE7A7-CE29-4E8D-843C-59082EF6167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78" name="Text Box 1">
          <a:extLst>
            <a:ext uri="{FF2B5EF4-FFF2-40B4-BE49-F238E27FC236}">
              <a16:creationId xmlns:a16="http://schemas.microsoft.com/office/drawing/2014/main" id="{52F888FE-053C-43FC-BA02-3B885939282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79" name="Text Box 1">
          <a:extLst>
            <a:ext uri="{FF2B5EF4-FFF2-40B4-BE49-F238E27FC236}">
              <a16:creationId xmlns:a16="http://schemas.microsoft.com/office/drawing/2014/main" id="{26F83233-E718-4239-902E-03EFC2D703B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80" name="Text Box 1">
          <a:extLst>
            <a:ext uri="{FF2B5EF4-FFF2-40B4-BE49-F238E27FC236}">
              <a16:creationId xmlns:a16="http://schemas.microsoft.com/office/drawing/2014/main" id="{28D0FFB7-41B0-4A41-8EAA-0ED621ABF88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81" name="Text Box 1">
          <a:extLst>
            <a:ext uri="{FF2B5EF4-FFF2-40B4-BE49-F238E27FC236}">
              <a16:creationId xmlns:a16="http://schemas.microsoft.com/office/drawing/2014/main" id="{7D95A7C4-330C-4007-BFCC-2CE1B229008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382" name="Text Box 1">
          <a:extLst>
            <a:ext uri="{FF2B5EF4-FFF2-40B4-BE49-F238E27FC236}">
              <a16:creationId xmlns:a16="http://schemas.microsoft.com/office/drawing/2014/main" id="{D44999C7-3540-47FF-95B7-C6A99B214E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383" name="Text Box 1">
          <a:extLst>
            <a:ext uri="{FF2B5EF4-FFF2-40B4-BE49-F238E27FC236}">
              <a16:creationId xmlns:a16="http://schemas.microsoft.com/office/drawing/2014/main" id="{2F42FE60-1737-4A82-A59E-C022DEA78FA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384" name="Text Box 1">
          <a:extLst>
            <a:ext uri="{FF2B5EF4-FFF2-40B4-BE49-F238E27FC236}">
              <a16:creationId xmlns:a16="http://schemas.microsoft.com/office/drawing/2014/main" id="{88A1ED9B-DB06-489E-B858-8016845B854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385" name="Text Box 1">
          <a:extLst>
            <a:ext uri="{FF2B5EF4-FFF2-40B4-BE49-F238E27FC236}">
              <a16:creationId xmlns:a16="http://schemas.microsoft.com/office/drawing/2014/main" id="{998EAFFA-59CD-40C0-81E4-3ADBDAE3A92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22BB20E9-CB52-49CF-88E2-D44CE511BCB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87" name="Text Box 1">
          <a:extLst>
            <a:ext uri="{FF2B5EF4-FFF2-40B4-BE49-F238E27FC236}">
              <a16:creationId xmlns:a16="http://schemas.microsoft.com/office/drawing/2014/main" id="{F539B6A8-C97B-4B50-9AE8-62B7A49A97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88" name="Text Box 1">
          <a:extLst>
            <a:ext uri="{FF2B5EF4-FFF2-40B4-BE49-F238E27FC236}">
              <a16:creationId xmlns:a16="http://schemas.microsoft.com/office/drawing/2014/main" id="{93A58078-0F5B-465A-B10D-BEAABBB45BB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89" name="Text Box 1">
          <a:extLst>
            <a:ext uri="{FF2B5EF4-FFF2-40B4-BE49-F238E27FC236}">
              <a16:creationId xmlns:a16="http://schemas.microsoft.com/office/drawing/2014/main" id="{3DB019B5-C281-48EC-8FD8-F7BAD25B8DA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90" name="Text Box 1">
          <a:extLst>
            <a:ext uri="{FF2B5EF4-FFF2-40B4-BE49-F238E27FC236}">
              <a16:creationId xmlns:a16="http://schemas.microsoft.com/office/drawing/2014/main" id="{881C3EE5-3860-4637-85DD-AD821880AA0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91" name="Text Box 1">
          <a:extLst>
            <a:ext uri="{FF2B5EF4-FFF2-40B4-BE49-F238E27FC236}">
              <a16:creationId xmlns:a16="http://schemas.microsoft.com/office/drawing/2014/main" id="{63D64EB8-3BE7-4BC2-A79C-C9C0065FF70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92" name="Text Box 1">
          <a:extLst>
            <a:ext uri="{FF2B5EF4-FFF2-40B4-BE49-F238E27FC236}">
              <a16:creationId xmlns:a16="http://schemas.microsoft.com/office/drawing/2014/main" id="{FDFED68A-F5A7-4DBC-AF1A-79E644B6B32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93" name="Text Box 1">
          <a:extLst>
            <a:ext uri="{FF2B5EF4-FFF2-40B4-BE49-F238E27FC236}">
              <a16:creationId xmlns:a16="http://schemas.microsoft.com/office/drawing/2014/main" id="{C7281B81-C624-4F70-A701-8B480277DC5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94" name="Text Box 1">
          <a:extLst>
            <a:ext uri="{FF2B5EF4-FFF2-40B4-BE49-F238E27FC236}">
              <a16:creationId xmlns:a16="http://schemas.microsoft.com/office/drawing/2014/main" id="{DEBB0EA1-9288-427B-AD0D-EF53D21E0F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95" name="Text Box 1">
          <a:extLst>
            <a:ext uri="{FF2B5EF4-FFF2-40B4-BE49-F238E27FC236}">
              <a16:creationId xmlns:a16="http://schemas.microsoft.com/office/drawing/2014/main" id="{3323BD5E-0551-4AC8-9173-8185D32C57E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396" name="Text Box 1">
          <a:extLst>
            <a:ext uri="{FF2B5EF4-FFF2-40B4-BE49-F238E27FC236}">
              <a16:creationId xmlns:a16="http://schemas.microsoft.com/office/drawing/2014/main" id="{CCFB2482-FFA1-4763-9E70-994182EAB65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397" name="Text Box 1">
          <a:extLst>
            <a:ext uri="{FF2B5EF4-FFF2-40B4-BE49-F238E27FC236}">
              <a16:creationId xmlns:a16="http://schemas.microsoft.com/office/drawing/2014/main" id="{5694A4B0-A2F7-4934-9258-200D9E638B3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398" name="Text Box 1">
          <a:extLst>
            <a:ext uri="{FF2B5EF4-FFF2-40B4-BE49-F238E27FC236}">
              <a16:creationId xmlns:a16="http://schemas.microsoft.com/office/drawing/2014/main" id="{C33CDC11-31FD-484B-8D3A-6CC853CBC32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399" name="Text Box 1">
          <a:extLst>
            <a:ext uri="{FF2B5EF4-FFF2-40B4-BE49-F238E27FC236}">
              <a16:creationId xmlns:a16="http://schemas.microsoft.com/office/drawing/2014/main" id="{496523D3-2F32-4B64-A9A7-EB3DC4DD44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00" name="Text Box 1">
          <a:extLst>
            <a:ext uri="{FF2B5EF4-FFF2-40B4-BE49-F238E27FC236}">
              <a16:creationId xmlns:a16="http://schemas.microsoft.com/office/drawing/2014/main" id="{320235DA-F625-44DB-AF47-8167EFD671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01" name="Text Box 1">
          <a:extLst>
            <a:ext uri="{FF2B5EF4-FFF2-40B4-BE49-F238E27FC236}">
              <a16:creationId xmlns:a16="http://schemas.microsoft.com/office/drawing/2014/main" id="{4471F393-866B-495A-B3E6-5FD7F1447A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02" name="Text Box 1">
          <a:extLst>
            <a:ext uri="{FF2B5EF4-FFF2-40B4-BE49-F238E27FC236}">
              <a16:creationId xmlns:a16="http://schemas.microsoft.com/office/drawing/2014/main" id="{05A0CCBF-6F40-46A3-A4CE-248F4850BB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03" name="Text Box 1">
          <a:extLst>
            <a:ext uri="{FF2B5EF4-FFF2-40B4-BE49-F238E27FC236}">
              <a16:creationId xmlns:a16="http://schemas.microsoft.com/office/drawing/2014/main" id="{04252818-FCE3-4E25-9C9E-515A31DE87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8B40A5E1-B1B3-40E6-9667-21BE6449594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05" name="Text Box 1">
          <a:extLst>
            <a:ext uri="{FF2B5EF4-FFF2-40B4-BE49-F238E27FC236}">
              <a16:creationId xmlns:a16="http://schemas.microsoft.com/office/drawing/2014/main" id="{FB2EC215-2EB6-42A9-9724-0BB8E4262CF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06" name="Text Box 1">
          <a:extLst>
            <a:ext uri="{FF2B5EF4-FFF2-40B4-BE49-F238E27FC236}">
              <a16:creationId xmlns:a16="http://schemas.microsoft.com/office/drawing/2014/main" id="{127C2C2E-FB11-4727-9B2B-DD50B8A4F95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07" name="Text Box 1">
          <a:extLst>
            <a:ext uri="{FF2B5EF4-FFF2-40B4-BE49-F238E27FC236}">
              <a16:creationId xmlns:a16="http://schemas.microsoft.com/office/drawing/2014/main" id="{4CF69DC6-2BD4-488D-B092-1D1E6AAA789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08" name="Text Box 1">
          <a:extLst>
            <a:ext uri="{FF2B5EF4-FFF2-40B4-BE49-F238E27FC236}">
              <a16:creationId xmlns:a16="http://schemas.microsoft.com/office/drawing/2014/main" id="{3BE3833D-82B5-4D57-9CC0-FB1AF66A19D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09" name="Text Box 1">
          <a:extLst>
            <a:ext uri="{FF2B5EF4-FFF2-40B4-BE49-F238E27FC236}">
              <a16:creationId xmlns:a16="http://schemas.microsoft.com/office/drawing/2014/main" id="{28D9153B-FD7C-4CA9-AB9E-97C385DF05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10" name="Text Box 1">
          <a:extLst>
            <a:ext uri="{FF2B5EF4-FFF2-40B4-BE49-F238E27FC236}">
              <a16:creationId xmlns:a16="http://schemas.microsoft.com/office/drawing/2014/main" id="{9F096034-0BB7-40A8-9F86-0B24F7EF412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11" name="Text Box 1">
          <a:extLst>
            <a:ext uri="{FF2B5EF4-FFF2-40B4-BE49-F238E27FC236}">
              <a16:creationId xmlns:a16="http://schemas.microsoft.com/office/drawing/2014/main" id="{ED842414-CA03-449B-AF91-D420317563F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12" name="Text Box 1">
          <a:extLst>
            <a:ext uri="{FF2B5EF4-FFF2-40B4-BE49-F238E27FC236}">
              <a16:creationId xmlns:a16="http://schemas.microsoft.com/office/drawing/2014/main" id="{004B81CD-4774-4FD3-BBA3-1438E0C9BED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13" name="Text Box 1">
          <a:extLst>
            <a:ext uri="{FF2B5EF4-FFF2-40B4-BE49-F238E27FC236}">
              <a16:creationId xmlns:a16="http://schemas.microsoft.com/office/drawing/2014/main" id="{6BB6DE67-D0AD-4DBB-9FB8-12C8F6EC92E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14" name="Text Box 1">
          <a:extLst>
            <a:ext uri="{FF2B5EF4-FFF2-40B4-BE49-F238E27FC236}">
              <a16:creationId xmlns:a16="http://schemas.microsoft.com/office/drawing/2014/main" id="{5F5466F7-D4D5-45CD-BDFA-62F80161DD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15" name="Text Box 1">
          <a:extLst>
            <a:ext uri="{FF2B5EF4-FFF2-40B4-BE49-F238E27FC236}">
              <a16:creationId xmlns:a16="http://schemas.microsoft.com/office/drawing/2014/main" id="{EAABCE06-443C-48CC-ADB0-1FC821DC57F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16" name="Text Box 1">
          <a:extLst>
            <a:ext uri="{FF2B5EF4-FFF2-40B4-BE49-F238E27FC236}">
              <a16:creationId xmlns:a16="http://schemas.microsoft.com/office/drawing/2014/main" id="{EF5E81D2-52C5-480A-9477-EC70D05451E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17" name="Text Box 1">
          <a:extLst>
            <a:ext uri="{FF2B5EF4-FFF2-40B4-BE49-F238E27FC236}">
              <a16:creationId xmlns:a16="http://schemas.microsoft.com/office/drawing/2014/main" id="{1E357B56-5F88-4E16-A23B-C9F5D29B862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18" name="Text Box 1">
          <a:extLst>
            <a:ext uri="{FF2B5EF4-FFF2-40B4-BE49-F238E27FC236}">
              <a16:creationId xmlns:a16="http://schemas.microsoft.com/office/drawing/2014/main" id="{DFF06A91-41F5-48D4-AF9C-D4DECE8076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19" name="Text Box 1">
          <a:extLst>
            <a:ext uri="{FF2B5EF4-FFF2-40B4-BE49-F238E27FC236}">
              <a16:creationId xmlns:a16="http://schemas.microsoft.com/office/drawing/2014/main" id="{5DCBB287-601E-43A3-AF98-635EF9355B4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20" name="Text Box 1">
          <a:extLst>
            <a:ext uri="{FF2B5EF4-FFF2-40B4-BE49-F238E27FC236}">
              <a16:creationId xmlns:a16="http://schemas.microsoft.com/office/drawing/2014/main" id="{372D8E3F-39ED-45C4-8814-8E7C160A344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21" name="Text Box 1">
          <a:extLst>
            <a:ext uri="{FF2B5EF4-FFF2-40B4-BE49-F238E27FC236}">
              <a16:creationId xmlns:a16="http://schemas.microsoft.com/office/drawing/2014/main" id="{E2C4884E-5248-440A-A8B7-EA91825BEED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22" name="Text Box 1">
          <a:extLst>
            <a:ext uri="{FF2B5EF4-FFF2-40B4-BE49-F238E27FC236}">
              <a16:creationId xmlns:a16="http://schemas.microsoft.com/office/drawing/2014/main" id="{6E7A9A50-1931-4374-B20F-95A332C7BFF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23" name="Text Box 1">
          <a:extLst>
            <a:ext uri="{FF2B5EF4-FFF2-40B4-BE49-F238E27FC236}">
              <a16:creationId xmlns:a16="http://schemas.microsoft.com/office/drawing/2014/main" id="{01C96B1F-E3AC-40DC-ACE9-1BB23EF82C8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24" name="Text Box 1">
          <a:extLst>
            <a:ext uri="{FF2B5EF4-FFF2-40B4-BE49-F238E27FC236}">
              <a16:creationId xmlns:a16="http://schemas.microsoft.com/office/drawing/2014/main" id="{750CC33F-9380-419B-902F-12F164B4BFE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25" name="Text Box 1">
          <a:extLst>
            <a:ext uri="{FF2B5EF4-FFF2-40B4-BE49-F238E27FC236}">
              <a16:creationId xmlns:a16="http://schemas.microsoft.com/office/drawing/2014/main" id="{A3399C01-ACE6-443D-B908-95B5593C6FD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82ECB1CA-A66D-49C4-BA73-06C3520FC3C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27" name="Text Box 1">
          <a:extLst>
            <a:ext uri="{FF2B5EF4-FFF2-40B4-BE49-F238E27FC236}">
              <a16:creationId xmlns:a16="http://schemas.microsoft.com/office/drawing/2014/main" id="{5EC42D14-E592-43D4-B037-0A62110453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28" name="Text Box 1">
          <a:extLst>
            <a:ext uri="{FF2B5EF4-FFF2-40B4-BE49-F238E27FC236}">
              <a16:creationId xmlns:a16="http://schemas.microsoft.com/office/drawing/2014/main" id="{80272F45-986C-45C1-8159-04F03F657CB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29" name="Text Box 1">
          <a:extLst>
            <a:ext uri="{FF2B5EF4-FFF2-40B4-BE49-F238E27FC236}">
              <a16:creationId xmlns:a16="http://schemas.microsoft.com/office/drawing/2014/main" id="{7472760C-A051-46E7-83E8-8AF22008CAB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30" name="Text Box 1">
          <a:extLst>
            <a:ext uri="{FF2B5EF4-FFF2-40B4-BE49-F238E27FC236}">
              <a16:creationId xmlns:a16="http://schemas.microsoft.com/office/drawing/2014/main" id="{081ACCD4-475A-4F24-BF59-D9E1787EACC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31" name="Text Box 1">
          <a:extLst>
            <a:ext uri="{FF2B5EF4-FFF2-40B4-BE49-F238E27FC236}">
              <a16:creationId xmlns:a16="http://schemas.microsoft.com/office/drawing/2014/main" id="{81CBC0CE-FA6B-46E3-9618-BB772A80486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32" name="Text Box 1">
          <a:extLst>
            <a:ext uri="{FF2B5EF4-FFF2-40B4-BE49-F238E27FC236}">
              <a16:creationId xmlns:a16="http://schemas.microsoft.com/office/drawing/2014/main" id="{21210A58-1009-4789-B551-6A6333B79B9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33" name="Text Box 1">
          <a:extLst>
            <a:ext uri="{FF2B5EF4-FFF2-40B4-BE49-F238E27FC236}">
              <a16:creationId xmlns:a16="http://schemas.microsoft.com/office/drawing/2014/main" id="{382931EE-F511-4958-AA3C-BFC0DEDD96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34" name="Text Box 1">
          <a:extLst>
            <a:ext uri="{FF2B5EF4-FFF2-40B4-BE49-F238E27FC236}">
              <a16:creationId xmlns:a16="http://schemas.microsoft.com/office/drawing/2014/main" id="{6CEB26AB-E644-42E1-A76D-81003F7CEF4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35" name="Text Box 1">
          <a:extLst>
            <a:ext uri="{FF2B5EF4-FFF2-40B4-BE49-F238E27FC236}">
              <a16:creationId xmlns:a16="http://schemas.microsoft.com/office/drawing/2014/main" id="{1E088A15-EDE3-4E40-8254-DD9E17593D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36" name="Text Box 1">
          <a:extLst>
            <a:ext uri="{FF2B5EF4-FFF2-40B4-BE49-F238E27FC236}">
              <a16:creationId xmlns:a16="http://schemas.microsoft.com/office/drawing/2014/main" id="{2C1F5E9B-4FE6-49F3-885A-4C90337C43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37" name="Text Box 1">
          <a:extLst>
            <a:ext uri="{FF2B5EF4-FFF2-40B4-BE49-F238E27FC236}">
              <a16:creationId xmlns:a16="http://schemas.microsoft.com/office/drawing/2014/main" id="{F6DA66B1-3A8E-4799-9A05-9405E28093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38" name="Text Box 1">
          <a:extLst>
            <a:ext uri="{FF2B5EF4-FFF2-40B4-BE49-F238E27FC236}">
              <a16:creationId xmlns:a16="http://schemas.microsoft.com/office/drawing/2014/main" id="{8003D4C4-5FC9-4D7C-A117-E820FA0AFE6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39" name="Text Box 1">
          <a:extLst>
            <a:ext uri="{FF2B5EF4-FFF2-40B4-BE49-F238E27FC236}">
              <a16:creationId xmlns:a16="http://schemas.microsoft.com/office/drawing/2014/main" id="{29759633-E6DC-4276-B196-5A0255A18D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40" name="Text Box 1">
          <a:extLst>
            <a:ext uri="{FF2B5EF4-FFF2-40B4-BE49-F238E27FC236}">
              <a16:creationId xmlns:a16="http://schemas.microsoft.com/office/drawing/2014/main" id="{AD00A581-F54B-4446-9C1A-54B7D176C9E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41" name="Text Box 1">
          <a:extLst>
            <a:ext uri="{FF2B5EF4-FFF2-40B4-BE49-F238E27FC236}">
              <a16:creationId xmlns:a16="http://schemas.microsoft.com/office/drawing/2014/main" id="{0BD2EBF0-505B-4BBF-ACF1-2ACEEDA12F6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42" name="Text Box 1">
          <a:extLst>
            <a:ext uri="{FF2B5EF4-FFF2-40B4-BE49-F238E27FC236}">
              <a16:creationId xmlns:a16="http://schemas.microsoft.com/office/drawing/2014/main" id="{5E0AD963-B38D-4780-814E-D49374404E5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43" name="Text Box 1">
          <a:extLst>
            <a:ext uri="{FF2B5EF4-FFF2-40B4-BE49-F238E27FC236}">
              <a16:creationId xmlns:a16="http://schemas.microsoft.com/office/drawing/2014/main" id="{7F5BCEF1-9693-4A55-8B34-E06BBC148A2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44" name="Text Box 1">
          <a:extLst>
            <a:ext uri="{FF2B5EF4-FFF2-40B4-BE49-F238E27FC236}">
              <a16:creationId xmlns:a16="http://schemas.microsoft.com/office/drawing/2014/main" id="{1CC26882-293F-419F-A811-D9338C5E9B4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45" name="Text Box 1">
          <a:extLst>
            <a:ext uri="{FF2B5EF4-FFF2-40B4-BE49-F238E27FC236}">
              <a16:creationId xmlns:a16="http://schemas.microsoft.com/office/drawing/2014/main" id="{28ED91F0-854F-46B8-847E-447AAA17CFB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46" name="Text Box 1">
          <a:extLst>
            <a:ext uri="{FF2B5EF4-FFF2-40B4-BE49-F238E27FC236}">
              <a16:creationId xmlns:a16="http://schemas.microsoft.com/office/drawing/2014/main" id="{482A433B-7436-4C03-A1D2-11D8A85B4B6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47" name="Text Box 1">
          <a:extLst>
            <a:ext uri="{FF2B5EF4-FFF2-40B4-BE49-F238E27FC236}">
              <a16:creationId xmlns:a16="http://schemas.microsoft.com/office/drawing/2014/main" id="{EA01C756-7343-4B2E-B2F6-A0D9038DD96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48" name="Text Box 1">
          <a:extLst>
            <a:ext uri="{FF2B5EF4-FFF2-40B4-BE49-F238E27FC236}">
              <a16:creationId xmlns:a16="http://schemas.microsoft.com/office/drawing/2014/main" id="{BA273153-F5B5-4084-A223-CF5F394CE72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449" name="Text Box 1">
          <a:extLst>
            <a:ext uri="{FF2B5EF4-FFF2-40B4-BE49-F238E27FC236}">
              <a16:creationId xmlns:a16="http://schemas.microsoft.com/office/drawing/2014/main" id="{ADFBD689-6A60-4172-A075-DCCFE22E31B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50" name="Text Box 1">
          <a:extLst>
            <a:ext uri="{FF2B5EF4-FFF2-40B4-BE49-F238E27FC236}">
              <a16:creationId xmlns:a16="http://schemas.microsoft.com/office/drawing/2014/main" id="{052F1C6A-854B-4105-912B-509E2AB5EC1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51" name="Text Box 1">
          <a:extLst>
            <a:ext uri="{FF2B5EF4-FFF2-40B4-BE49-F238E27FC236}">
              <a16:creationId xmlns:a16="http://schemas.microsoft.com/office/drawing/2014/main" id="{81F8907E-6EBF-4915-B045-251C4918426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52" name="Text Box 1">
          <a:extLst>
            <a:ext uri="{FF2B5EF4-FFF2-40B4-BE49-F238E27FC236}">
              <a16:creationId xmlns:a16="http://schemas.microsoft.com/office/drawing/2014/main" id="{3A017D3E-A79E-4893-AB67-36EA8A69FB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53" name="Text Box 1">
          <a:extLst>
            <a:ext uri="{FF2B5EF4-FFF2-40B4-BE49-F238E27FC236}">
              <a16:creationId xmlns:a16="http://schemas.microsoft.com/office/drawing/2014/main" id="{9A99341B-907C-486A-99C2-2F2246192A7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54" name="Text Box 1">
          <a:extLst>
            <a:ext uri="{FF2B5EF4-FFF2-40B4-BE49-F238E27FC236}">
              <a16:creationId xmlns:a16="http://schemas.microsoft.com/office/drawing/2014/main" id="{901C6071-13A7-4A5C-850E-5CA4A672BE1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A51379B8-029C-4943-BAB2-A4F499FD4A9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56" name="Text Box 1">
          <a:extLst>
            <a:ext uri="{FF2B5EF4-FFF2-40B4-BE49-F238E27FC236}">
              <a16:creationId xmlns:a16="http://schemas.microsoft.com/office/drawing/2014/main" id="{5CAB5DD1-D9CA-4702-846C-3759B618C49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57" name="Text Box 1">
          <a:extLst>
            <a:ext uri="{FF2B5EF4-FFF2-40B4-BE49-F238E27FC236}">
              <a16:creationId xmlns:a16="http://schemas.microsoft.com/office/drawing/2014/main" id="{D84F40D6-7832-48EE-8219-7BD0984DB8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58" name="Text Box 1">
          <a:extLst>
            <a:ext uri="{FF2B5EF4-FFF2-40B4-BE49-F238E27FC236}">
              <a16:creationId xmlns:a16="http://schemas.microsoft.com/office/drawing/2014/main" id="{03F91618-58C3-4608-A8EC-736A411B25E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59" name="Text Box 1">
          <a:extLst>
            <a:ext uri="{FF2B5EF4-FFF2-40B4-BE49-F238E27FC236}">
              <a16:creationId xmlns:a16="http://schemas.microsoft.com/office/drawing/2014/main" id="{2308DDAD-2296-426D-BC6C-69BCA5061B4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60" name="Text Box 1">
          <a:extLst>
            <a:ext uri="{FF2B5EF4-FFF2-40B4-BE49-F238E27FC236}">
              <a16:creationId xmlns:a16="http://schemas.microsoft.com/office/drawing/2014/main" id="{802C8F8E-F276-486E-9BA0-270FC061662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61" name="Text Box 1">
          <a:extLst>
            <a:ext uri="{FF2B5EF4-FFF2-40B4-BE49-F238E27FC236}">
              <a16:creationId xmlns:a16="http://schemas.microsoft.com/office/drawing/2014/main" id="{DFAE7D7C-2486-4D7F-9FCE-E03472C9BCC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62" name="Text Box 1">
          <a:extLst>
            <a:ext uri="{FF2B5EF4-FFF2-40B4-BE49-F238E27FC236}">
              <a16:creationId xmlns:a16="http://schemas.microsoft.com/office/drawing/2014/main" id="{CA902565-D5F9-477B-907A-C1F87A6BE08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63" name="Text Box 1">
          <a:extLst>
            <a:ext uri="{FF2B5EF4-FFF2-40B4-BE49-F238E27FC236}">
              <a16:creationId xmlns:a16="http://schemas.microsoft.com/office/drawing/2014/main" id="{CCED819F-1332-4D61-AC43-F785073FEC6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64" name="Text Box 1">
          <a:extLst>
            <a:ext uri="{FF2B5EF4-FFF2-40B4-BE49-F238E27FC236}">
              <a16:creationId xmlns:a16="http://schemas.microsoft.com/office/drawing/2014/main" id="{2EE50028-43F4-45D9-9F34-D950409747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65" name="Text Box 1">
          <a:extLst>
            <a:ext uri="{FF2B5EF4-FFF2-40B4-BE49-F238E27FC236}">
              <a16:creationId xmlns:a16="http://schemas.microsoft.com/office/drawing/2014/main" id="{CE6AB64B-268E-4149-B916-13D916F0F17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66" name="Text Box 1">
          <a:extLst>
            <a:ext uri="{FF2B5EF4-FFF2-40B4-BE49-F238E27FC236}">
              <a16:creationId xmlns:a16="http://schemas.microsoft.com/office/drawing/2014/main" id="{266B9DFA-4578-4C6B-B9A9-D7313CB8DA1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67" name="Text Box 1">
          <a:extLst>
            <a:ext uri="{FF2B5EF4-FFF2-40B4-BE49-F238E27FC236}">
              <a16:creationId xmlns:a16="http://schemas.microsoft.com/office/drawing/2014/main" id="{B8997CCB-82D5-42B7-8FB8-8EECAE99D45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68" name="Text Box 1">
          <a:extLst>
            <a:ext uri="{FF2B5EF4-FFF2-40B4-BE49-F238E27FC236}">
              <a16:creationId xmlns:a16="http://schemas.microsoft.com/office/drawing/2014/main" id="{1829511B-387B-4BFB-8357-A4FDD5BBD26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69" name="Text Box 1">
          <a:extLst>
            <a:ext uri="{FF2B5EF4-FFF2-40B4-BE49-F238E27FC236}">
              <a16:creationId xmlns:a16="http://schemas.microsoft.com/office/drawing/2014/main" id="{C7F87B1E-F195-41AB-9B1A-661284782E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209D81AD-F371-4F10-8A2E-D2043174E7B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71" name="Text Box 1">
          <a:extLst>
            <a:ext uri="{FF2B5EF4-FFF2-40B4-BE49-F238E27FC236}">
              <a16:creationId xmlns:a16="http://schemas.microsoft.com/office/drawing/2014/main" id="{CFAF1FAE-B7EE-4798-AAFA-19D8962608F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72" name="Text Box 1">
          <a:extLst>
            <a:ext uri="{FF2B5EF4-FFF2-40B4-BE49-F238E27FC236}">
              <a16:creationId xmlns:a16="http://schemas.microsoft.com/office/drawing/2014/main" id="{DB7D9824-C4FD-44D9-8EFE-83C53491ED3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73" name="Text Box 1">
          <a:extLst>
            <a:ext uri="{FF2B5EF4-FFF2-40B4-BE49-F238E27FC236}">
              <a16:creationId xmlns:a16="http://schemas.microsoft.com/office/drawing/2014/main" id="{ED8BCB49-1E29-4F9A-AAA9-F33A201B45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74" name="Text Box 1">
          <a:extLst>
            <a:ext uri="{FF2B5EF4-FFF2-40B4-BE49-F238E27FC236}">
              <a16:creationId xmlns:a16="http://schemas.microsoft.com/office/drawing/2014/main" id="{7DAA26FB-4B51-4D3A-BE84-8A5AACF87B2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75" name="Text Box 1">
          <a:extLst>
            <a:ext uri="{FF2B5EF4-FFF2-40B4-BE49-F238E27FC236}">
              <a16:creationId xmlns:a16="http://schemas.microsoft.com/office/drawing/2014/main" id="{DC5C8070-2096-46CA-88AB-0CA1523A922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76" name="Text Box 1">
          <a:extLst>
            <a:ext uri="{FF2B5EF4-FFF2-40B4-BE49-F238E27FC236}">
              <a16:creationId xmlns:a16="http://schemas.microsoft.com/office/drawing/2014/main" id="{9698EFAB-8E21-48AE-9BDC-253FEB92906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77" name="Text Box 1">
          <a:extLst>
            <a:ext uri="{FF2B5EF4-FFF2-40B4-BE49-F238E27FC236}">
              <a16:creationId xmlns:a16="http://schemas.microsoft.com/office/drawing/2014/main" id="{10687DD1-978F-48A6-87F2-1C83FE2D49A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78" name="Text Box 1">
          <a:extLst>
            <a:ext uri="{FF2B5EF4-FFF2-40B4-BE49-F238E27FC236}">
              <a16:creationId xmlns:a16="http://schemas.microsoft.com/office/drawing/2014/main" id="{5727A7BC-521F-43BA-BEEE-5B3F0EDF2D3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79" name="Text Box 1">
          <a:extLst>
            <a:ext uri="{FF2B5EF4-FFF2-40B4-BE49-F238E27FC236}">
              <a16:creationId xmlns:a16="http://schemas.microsoft.com/office/drawing/2014/main" id="{4EFE9A4C-8033-4B79-8A58-96FD773C424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0" name="Text Box 1">
          <a:extLst>
            <a:ext uri="{FF2B5EF4-FFF2-40B4-BE49-F238E27FC236}">
              <a16:creationId xmlns:a16="http://schemas.microsoft.com/office/drawing/2014/main" id="{36FAB2AE-DC09-4B42-A7A5-44233DADA52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1" name="Text Box 1">
          <a:extLst>
            <a:ext uri="{FF2B5EF4-FFF2-40B4-BE49-F238E27FC236}">
              <a16:creationId xmlns:a16="http://schemas.microsoft.com/office/drawing/2014/main" id="{54CDD0FB-E0A2-4826-9136-93344608B8E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2" name="Text Box 1">
          <a:extLst>
            <a:ext uri="{FF2B5EF4-FFF2-40B4-BE49-F238E27FC236}">
              <a16:creationId xmlns:a16="http://schemas.microsoft.com/office/drawing/2014/main" id="{DD4F0CE9-1007-4B16-BB9F-FC2408A700B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3" name="Text Box 1">
          <a:extLst>
            <a:ext uri="{FF2B5EF4-FFF2-40B4-BE49-F238E27FC236}">
              <a16:creationId xmlns:a16="http://schemas.microsoft.com/office/drawing/2014/main" id="{85B3BD75-B7A0-495B-9BD8-66F95DA18AB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4" name="Text Box 1">
          <a:extLst>
            <a:ext uri="{FF2B5EF4-FFF2-40B4-BE49-F238E27FC236}">
              <a16:creationId xmlns:a16="http://schemas.microsoft.com/office/drawing/2014/main" id="{80A3B97C-7AC4-4ECD-9816-BE1D9CA744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5" name="Text Box 1">
          <a:extLst>
            <a:ext uri="{FF2B5EF4-FFF2-40B4-BE49-F238E27FC236}">
              <a16:creationId xmlns:a16="http://schemas.microsoft.com/office/drawing/2014/main" id="{92691027-74F2-48B7-A9A8-E2BCC8ADB14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6" name="Text Box 1">
          <a:extLst>
            <a:ext uri="{FF2B5EF4-FFF2-40B4-BE49-F238E27FC236}">
              <a16:creationId xmlns:a16="http://schemas.microsoft.com/office/drawing/2014/main" id="{8D9A5D1E-8D02-4C3C-A5C4-5436E791203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7" name="Text Box 1">
          <a:extLst>
            <a:ext uri="{FF2B5EF4-FFF2-40B4-BE49-F238E27FC236}">
              <a16:creationId xmlns:a16="http://schemas.microsoft.com/office/drawing/2014/main" id="{E608D18E-73BA-472B-8549-067000E9F8B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8" name="Text Box 1">
          <a:extLst>
            <a:ext uri="{FF2B5EF4-FFF2-40B4-BE49-F238E27FC236}">
              <a16:creationId xmlns:a16="http://schemas.microsoft.com/office/drawing/2014/main" id="{4875B1B4-0F30-45AD-8218-4D3BC352FA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489" name="Text Box 1">
          <a:extLst>
            <a:ext uri="{FF2B5EF4-FFF2-40B4-BE49-F238E27FC236}">
              <a16:creationId xmlns:a16="http://schemas.microsoft.com/office/drawing/2014/main" id="{A87D1659-54DD-4CFD-94F0-15A7CB3120D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90" name="Text Box 1">
          <a:extLst>
            <a:ext uri="{FF2B5EF4-FFF2-40B4-BE49-F238E27FC236}">
              <a16:creationId xmlns:a16="http://schemas.microsoft.com/office/drawing/2014/main" id="{28931570-6815-4A21-B832-B45F8D1CA98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91" name="Text Box 1">
          <a:extLst>
            <a:ext uri="{FF2B5EF4-FFF2-40B4-BE49-F238E27FC236}">
              <a16:creationId xmlns:a16="http://schemas.microsoft.com/office/drawing/2014/main" id="{DB9ACF1D-EA63-401F-8CD1-573841CD83B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A165C6C7-FC80-4DA1-86DE-EF5932EC48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93" name="Text Box 1">
          <a:extLst>
            <a:ext uri="{FF2B5EF4-FFF2-40B4-BE49-F238E27FC236}">
              <a16:creationId xmlns:a16="http://schemas.microsoft.com/office/drawing/2014/main" id="{EBEDE733-FBD8-464B-9B48-F89284D85BA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94" name="Text Box 1">
          <a:extLst>
            <a:ext uri="{FF2B5EF4-FFF2-40B4-BE49-F238E27FC236}">
              <a16:creationId xmlns:a16="http://schemas.microsoft.com/office/drawing/2014/main" id="{0081DFD9-4A31-4952-965C-FF2D0E6D97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95" name="Text Box 1">
          <a:extLst>
            <a:ext uri="{FF2B5EF4-FFF2-40B4-BE49-F238E27FC236}">
              <a16:creationId xmlns:a16="http://schemas.microsoft.com/office/drawing/2014/main" id="{19623F1D-EB86-4FE3-A5AD-550DA76BAFD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96" name="Text Box 1">
          <a:extLst>
            <a:ext uri="{FF2B5EF4-FFF2-40B4-BE49-F238E27FC236}">
              <a16:creationId xmlns:a16="http://schemas.microsoft.com/office/drawing/2014/main" id="{C5C1D195-4D7A-41BF-848B-B35B511753F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497" name="Text Box 1">
          <a:extLst>
            <a:ext uri="{FF2B5EF4-FFF2-40B4-BE49-F238E27FC236}">
              <a16:creationId xmlns:a16="http://schemas.microsoft.com/office/drawing/2014/main" id="{B4D5B5A5-8C73-441C-8349-59A7158A042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498" name="Text Box 1">
          <a:extLst>
            <a:ext uri="{FF2B5EF4-FFF2-40B4-BE49-F238E27FC236}">
              <a16:creationId xmlns:a16="http://schemas.microsoft.com/office/drawing/2014/main" id="{218B06C0-22AB-4031-AFF1-71C27915E45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499" name="Text Box 1">
          <a:extLst>
            <a:ext uri="{FF2B5EF4-FFF2-40B4-BE49-F238E27FC236}">
              <a16:creationId xmlns:a16="http://schemas.microsoft.com/office/drawing/2014/main" id="{D508DB10-EF0C-4725-AF61-42554581BEF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00" name="Text Box 1">
          <a:extLst>
            <a:ext uri="{FF2B5EF4-FFF2-40B4-BE49-F238E27FC236}">
              <a16:creationId xmlns:a16="http://schemas.microsoft.com/office/drawing/2014/main" id="{21C2A910-772B-4685-B190-D5B8FFDC643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01" name="Text Box 1">
          <a:extLst>
            <a:ext uri="{FF2B5EF4-FFF2-40B4-BE49-F238E27FC236}">
              <a16:creationId xmlns:a16="http://schemas.microsoft.com/office/drawing/2014/main" id="{8AAC634C-78DF-467D-9B1B-0B0F312745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02" name="Text Box 1">
          <a:extLst>
            <a:ext uri="{FF2B5EF4-FFF2-40B4-BE49-F238E27FC236}">
              <a16:creationId xmlns:a16="http://schemas.microsoft.com/office/drawing/2014/main" id="{8BFA2F8F-E8B3-46D4-91DD-BBE8AE237E1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03" name="Text Box 1">
          <a:extLst>
            <a:ext uri="{FF2B5EF4-FFF2-40B4-BE49-F238E27FC236}">
              <a16:creationId xmlns:a16="http://schemas.microsoft.com/office/drawing/2014/main" id="{20083AD5-FA12-4584-BEB0-E8861E3FBC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04" name="Text Box 1">
          <a:extLst>
            <a:ext uri="{FF2B5EF4-FFF2-40B4-BE49-F238E27FC236}">
              <a16:creationId xmlns:a16="http://schemas.microsoft.com/office/drawing/2014/main" id="{6985C5FB-4ADE-4339-BABB-88C5AF71112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05" name="Text Box 1">
          <a:extLst>
            <a:ext uri="{FF2B5EF4-FFF2-40B4-BE49-F238E27FC236}">
              <a16:creationId xmlns:a16="http://schemas.microsoft.com/office/drawing/2014/main" id="{E4DD66DD-7578-4DEB-A9B8-26B5AB92B2A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06" name="Text Box 1">
          <a:extLst>
            <a:ext uri="{FF2B5EF4-FFF2-40B4-BE49-F238E27FC236}">
              <a16:creationId xmlns:a16="http://schemas.microsoft.com/office/drawing/2014/main" id="{BB1A9134-FAF6-400B-9CD4-91ABAEAB9F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07" name="Text Box 1">
          <a:extLst>
            <a:ext uri="{FF2B5EF4-FFF2-40B4-BE49-F238E27FC236}">
              <a16:creationId xmlns:a16="http://schemas.microsoft.com/office/drawing/2014/main" id="{7D0BDF58-9900-4EE0-8E1B-56F49B14D9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08" name="Text Box 1">
          <a:extLst>
            <a:ext uri="{FF2B5EF4-FFF2-40B4-BE49-F238E27FC236}">
              <a16:creationId xmlns:a16="http://schemas.microsoft.com/office/drawing/2014/main" id="{B75C4DC0-0F0B-4141-83F0-31ED8E42D5C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09" name="Text Box 1">
          <a:extLst>
            <a:ext uri="{FF2B5EF4-FFF2-40B4-BE49-F238E27FC236}">
              <a16:creationId xmlns:a16="http://schemas.microsoft.com/office/drawing/2014/main" id="{382C92F3-D2DC-4D05-A5E1-08DD1F104B4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10" name="Text Box 1">
          <a:extLst>
            <a:ext uri="{FF2B5EF4-FFF2-40B4-BE49-F238E27FC236}">
              <a16:creationId xmlns:a16="http://schemas.microsoft.com/office/drawing/2014/main" id="{9166B888-82F2-4358-862F-A379F3EEB20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11" name="Text Box 1">
          <a:extLst>
            <a:ext uri="{FF2B5EF4-FFF2-40B4-BE49-F238E27FC236}">
              <a16:creationId xmlns:a16="http://schemas.microsoft.com/office/drawing/2014/main" id="{4165076C-7E13-416E-AC4F-9DF13667487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0A1BF618-FE18-4E2E-8891-2604B7D5B90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13" name="Text Box 1">
          <a:extLst>
            <a:ext uri="{FF2B5EF4-FFF2-40B4-BE49-F238E27FC236}">
              <a16:creationId xmlns:a16="http://schemas.microsoft.com/office/drawing/2014/main" id="{3102DF0F-266A-4A3D-BFD6-C7D14176D6B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E88C278B-BBAB-4A2E-9854-9E704803E58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15" name="Text Box 1">
          <a:extLst>
            <a:ext uri="{FF2B5EF4-FFF2-40B4-BE49-F238E27FC236}">
              <a16:creationId xmlns:a16="http://schemas.microsoft.com/office/drawing/2014/main" id="{1B7B4D59-A4E1-4F76-8ABE-79C9E192886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16" name="Text Box 1">
          <a:extLst>
            <a:ext uri="{FF2B5EF4-FFF2-40B4-BE49-F238E27FC236}">
              <a16:creationId xmlns:a16="http://schemas.microsoft.com/office/drawing/2014/main" id="{17136976-4F5E-47FB-98B3-2DD6D3F06A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17" name="Text Box 1">
          <a:extLst>
            <a:ext uri="{FF2B5EF4-FFF2-40B4-BE49-F238E27FC236}">
              <a16:creationId xmlns:a16="http://schemas.microsoft.com/office/drawing/2014/main" id="{90C0BFB4-0AAF-40BD-9A04-0AD46045925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BFCDA61A-EB3E-41CC-93A3-4B780C0B951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19" name="Text Box 1">
          <a:extLst>
            <a:ext uri="{FF2B5EF4-FFF2-40B4-BE49-F238E27FC236}">
              <a16:creationId xmlns:a16="http://schemas.microsoft.com/office/drawing/2014/main" id="{5492C4B6-1AF6-4F66-9B24-839861450C5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20" name="Text Box 1">
          <a:extLst>
            <a:ext uri="{FF2B5EF4-FFF2-40B4-BE49-F238E27FC236}">
              <a16:creationId xmlns:a16="http://schemas.microsoft.com/office/drawing/2014/main" id="{B57E7C46-E355-4369-B747-0155C42993C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7F079656-DAF5-4505-B283-86E8815040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22" name="Text Box 1">
          <a:extLst>
            <a:ext uri="{FF2B5EF4-FFF2-40B4-BE49-F238E27FC236}">
              <a16:creationId xmlns:a16="http://schemas.microsoft.com/office/drawing/2014/main" id="{526F4361-9D69-47D0-BB13-AE8F6903A38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23" name="Text Box 1">
          <a:extLst>
            <a:ext uri="{FF2B5EF4-FFF2-40B4-BE49-F238E27FC236}">
              <a16:creationId xmlns:a16="http://schemas.microsoft.com/office/drawing/2014/main" id="{EAAE7F00-0AA9-4F20-95CC-3E695DF2C07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24" name="Text Box 1">
          <a:extLst>
            <a:ext uri="{FF2B5EF4-FFF2-40B4-BE49-F238E27FC236}">
              <a16:creationId xmlns:a16="http://schemas.microsoft.com/office/drawing/2014/main" id="{A8079B7C-4B3C-4DEC-996A-1FCE7580AB8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25" name="Text Box 1">
          <a:extLst>
            <a:ext uri="{FF2B5EF4-FFF2-40B4-BE49-F238E27FC236}">
              <a16:creationId xmlns:a16="http://schemas.microsoft.com/office/drawing/2014/main" id="{186CB5BC-EA85-4C5F-B547-164ED008E53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26" name="Text Box 1">
          <a:extLst>
            <a:ext uri="{FF2B5EF4-FFF2-40B4-BE49-F238E27FC236}">
              <a16:creationId xmlns:a16="http://schemas.microsoft.com/office/drawing/2014/main" id="{89971C8E-1A28-49FF-A321-3EA31BD813A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93B97627-F6CC-4AC2-BF37-BE2F870C83D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28" name="Text Box 1">
          <a:extLst>
            <a:ext uri="{FF2B5EF4-FFF2-40B4-BE49-F238E27FC236}">
              <a16:creationId xmlns:a16="http://schemas.microsoft.com/office/drawing/2014/main" id="{66777357-01DF-44E9-8336-8F9B44A85EE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29" name="Text Box 1">
          <a:extLst>
            <a:ext uri="{FF2B5EF4-FFF2-40B4-BE49-F238E27FC236}">
              <a16:creationId xmlns:a16="http://schemas.microsoft.com/office/drawing/2014/main" id="{BC077CD4-D54C-4D23-A309-7C015A855C0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30" name="Text Box 1">
          <a:extLst>
            <a:ext uri="{FF2B5EF4-FFF2-40B4-BE49-F238E27FC236}">
              <a16:creationId xmlns:a16="http://schemas.microsoft.com/office/drawing/2014/main" id="{3197E341-6519-4AB7-9B18-4B826B4CC45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31" name="Text Box 1">
          <a:extLst>
            <a:ext uri="{FF2B5EF4-FFF2-40B4-BE49-F238E27FC236}">
              <a16:creationId xmlns:a16="http://schemas.microsoft.com/office/drawing/2014/main" id="{E375E967-88F4-4CC4-9779-1B83AF6572B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32" name="Text Box 1">
          <a:extLst>
            <a:ext uri="{FF2B5EF4-FFF2-40B4-BE49-F238E27FC236}">
              <a16:creationId xmlns:a16="http://schemas.microsoft.com/office/drawing/2014/main" id="{38AECE02-AB47-4B0C-9F3B-2DA345CC981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E4DC0291-1F22-4F6D-8786-3CFDA1E9DEB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534" name="Text Box 1">
          <a:extLst>
            <a:ext uri="{FF2B5EF4-FFF2-40B4-BE49-F238E27FC236}">
              <a16:creationId xmlns:a16="http://schemas.microsoft.com/office/drawing/2014/main" id="{712A7303-264E-442E-B62A-CCD98F3F079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535" name="Text Box 1">
          <a:extLst>
            <a:ext uri="{FF2B5EF4-FFF2-40B4-BE49-F238E27FC236}">
              <a16:creationId xmlns:a16="http://schemas.microsoft.com/office/drawing/2014/main" id="{52806A31-2D49-439A-AF53-EF84AB8F425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2009E36D-9DC7-44D4-9A10-9C0657F39F0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537" name="Text Box 1">
          <a:extLst>
            <a:ext uri="{FF2B5EF4-FFF2-40B4-BE49-F238E27FC236}">
              <a16:creationId xmlns:a16="http://schemas.microsoft.com/office/drawing/2014/main" id="{7920172E-B9B6-4A95-AE0A-7DE6F9FC4C9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38" name="Text Box 1">
          <a:extLst>
            <a:ext uri="{FF2B5EF4-FFF2-40B4-BE49-F238E27FC236}">
              <a16:creationId xmlns:a16="http://schemas.microsoft.com/office/drawing/2014/main" id="{9626494A-EFA0-42D2-BABC-3A1A0D6C4F1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681B180C-E15D-435E-BE97-ECA72F71251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40" name="Text Box 1">
          <a:extLst>
            <a:ext uri="{FF2B5EF4-FFF2-40B4-BE49-F238E27FC236}">
              <a16:creationId xmlns:a16="http://schemas.microsoft.com/office/drawing/2014/main" id="{CE851D95-4DDE-43A5-9E8D-FA4374D6466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41" name="Text Box 1">
          <a:extLst>
            <a:ext uri="{FF2B5EF4-FFF2-40B4-BE49-F238E27FC236}">
              <a16:creationId xmlns:a16="http://schemas.microsoft.com/office/drawing/2014/main" id="{744D4CEA-BA74-4FDF-9A79-E3518B2BE3A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42" name="Text Box 1">
          <a:extLst>
            <a:ext uri="{FF2B5EF4-FFF2-40B4-BE49-F238E27FC236}">
              <a16:creationId xmlns:a16="http://schemas.microsoft.com/office/drawing/2014/main" id="{EE80BB27-7778-4A2F-9A07-D1CA82F9BD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43" name="Text Box 1">
          <a:extLst>
            <a:ext uri="{FF2B5EF4-FFF2-40B4-BE49-F238E27FC236}">
              <a16:creationId xmlns:a16="http://schemas.microsoft.com/office/drawing/2014/main" id="{FC377E7B-877F-4D93-9B06-DF9DAFD1DD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44" name="Text Box 1">
          <a:extLst>
            <a:ext uri="{FF2B5EF4-FFF2-40B4-BE49-F238E27FC236}">
              <a16:creationId xmlns:a16="http://schemas.microsoft.com/office/drawing/2014/main" id="{0E178DC6-31F9-4915-A5AB-F3617F09691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DB9918E5-0850-4D58-A4B6-0691907DAE1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46" name="Text Box 1">
          <a:extLst>
            <a:ext uri="{FF2B5EF4-FFF2-40B4-BE49-F238E27FC236}">
              <a16:creationId xmlns:a16="http://schemas.microsoft.com/office/drawing/2014/main" id="{4B893B1D-3EB3-41A7-9801-4A80DBA2BF3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47" name="Text Box 1">
          <a:extLst>
            <a:ext uri="{FF2B5EF4-FFF2-40B4-BE49-F238E27FC236}">
              <a16:creationId xmlns:a16="http://schemas.microsoft.com/office/drawing/2014/main" id="{BBF31942-989D-4300-83AB-16D119464A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48" name="Text Box 1">
          <a:extLst>
            <a:ext uri="{FF2B5EF4-FFF2-40B4-BE49-F238E27FC236}">
              <a16:creationId xmlns:a16="http://schemas.microsoft.com/office/drawing/2014/main" id="{510EFC5B-65B5-4DC4-99FB-ECF9460A8A6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49" name="Text Box 1">
          <a:extLst>
            <a:ext uri="{FF2B5EF4-FFF2-40B4-BE49-F238E27FC236}">
              <a16:creationId xmlns:a16="http://schemas.microsoft.com/office/drawing/2014/main" id="{726386E2-0402-4BC0-975A-4D73F482EAC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50" name="Text Box 1">
          <a:extLst>
            <a:ext uri="{FF2B5EF4-FFF2-40B4-BE49-F238E27FC236}">
              <a16:creationId xmlns:a16="http://schemas.microsoft.com/office/drawing/2014/main" id="{A3E937AF-7EF9-4132-B8C2-A5FFCE39D9B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9F2A544F-BBCD-49D2-8066-FFF91DFF6DC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52" name="Text Box 1">
          <a:extLst>
            <a:ext uri="{FF2B5EF4-FFF2-40B4-BE49-F238E27FC236}">
              <a16:creationId xmlns:a16="http://schemas.microsoft.com/office/drawing/2014/main" id="{B68C1194-1E80-422E-8F31-B12ECD4B36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53" name="Text Box 1">
          <a:extLst>
            <a:ext uri="{FF2B5EF4-FFF2-40B4-BE49-F238E27FC236}">
              <a16:creationId xmlns:a16="http://schemas.microsoft.com/office/drawing/2014/main" id="{06374546-38DD-41C1-A7AB-CF6ADC1F405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54" name="Text Box 1">
          <a:extLst>
            <a:ext uri="{FF2B5EF4-FFF2-40B4-BE49-F238E27FC236}">
              <a16:creationId xmlns:a16="http://schemas.microsoft.com/office/drawing/2014/main" id="{5B0ECA02-63C1-461B-8F6C-A9B5F653F1C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55" name="Text Box 1">
          <a:extLst>
            <a:ext uri="{FF2B5EF4-FFF2-40B4-BE49-F238E27FC236}">
              <a16:creationId xmlns:a16="http://schemas.microsoft.com/office/drawing/2014/main" id="{80BF5987-EFCB-404A-8512-65A32A5BCC5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56" name="Text Box 1">
          <a:extLst>
            <a:ext uri="{FF2B5EF4-FFF2-40B4-BE49-F238E27FC236}">
              <a16:creationId xmlns:a16="http://schemas.microsoft.com/office/drawing/2014/main" id="{407DABB7-E9F0-4D53-9FF3-B7997E328B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105881CA-F933-4D2E-92CF-94A3735DB8E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58" name="Text Box 1">
          <a:extLst>
            <a:ext uri="{FF2B5EF4-FFF2-40B4-BE49-F238E27FC236}">
              <a16:creationId xmlns:a16="http://schemas.microsoft.com/office/drawing/2014/main" id="{8CEB2F62-B46D-47AB-A674-E780E5B7FBC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59" name="Text Box 1">
          <a:extLst>
            <a:ext uri="{FF2B5EF4-FFF2-40B4-BE49-F238E27FC236}">
              <a16:creationId xmlns:a16="http://schemas.microsoft.com/office/drawing/2014/main" id="{72799941-1005-483E-8AD6-8B92114BEEF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60" name="Text Box 1">
          <a:extLst>
            <a:ext uri="{FF2B5EF4-FFF2-40B4-BE49-F238E27FC236}">
              <a16:creationId xmlns:a16="http://schemas.microsoft.com/office/drawing/2014/main" id="{55E40264-DF3A-407B-A19A-63BEEE8D451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61" name="Text Box 1">
          <a:extLst>
            <a:ext uri="{FF2B5EF4-FFF2-40B4-BE49-F238E27FC236}">
              <a16:creationId xmlns:a16="http://schemas.microsoft.com/office/drawing/2014/main" id="{2A1ABFFB-390C-4147-B155-96396C83C79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2" name="Text Box 1">
          <a:extLst>
            <a:ext uri="{FF2B5EF4-FFF2-40B4-BE49-F238E27FC236}">
              <a16:creationId xmlns:a16="http://schemas.microsoft.com/office/drawing/2014/main" id="{F9C1D66A-06A5-4051-B209-0873814307D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2515305A-FA8A-4A66-8AC7-1B6B0F64F8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4" name="Text Box 1">
          <a:extLst>
            <a:ext uri="{FF2B5EF4-FFF2-40B4-BE49-F238E27FC236}">
              <a16:creationId xmlns:a16="http://schemas.microsoft.com/office/drawing/2014/main" id="{FBDAAA71-9D59-4E67-BD92-37609D7BF15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5" name="Text Box 1">
          <a:extLst>
            <a:ext uri="{FF2B5EF4-FFF2-40B4-BE49-F238E27FC236}">
              <a16:creationId xmlns:a16="http://schemas.microsoft.com/office/drawing/2014/main" id="{ED78406A-8FFC-4CAD-A1C8-FF291F6648B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6" name="Text Box 1">
          <a:extLst>
            <a:ext uri="{FF2B5EF4-FFF2-40B4-BE49-F238E27FC236}">
              <a16:creationId xmlns:a16="http://schemas.microsoft.com/office/drawing/2014/main" id="{DDC69654-62F6-4CEB-8321-02ED943E4D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7" name="Text Box 1">
          <a:extLst>
            <a:ext uri="{FF2B5EF4-FFF2-40B4-BE49-F238E27FC236}">
              <a16:creationId xmlns:a16="http://schemas.microsoft.com/office/drawing/2014/main" id="{E771B4A7-0B0C-42E6-BDB3-00DFF230C10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8" name="Text Box 1">
          <a:extLst>
            <a:ext uri="{FF2B5EF4-FFF2-40B4-BE49-F238E27FC236}">
              <a16:creationId xmlns:a16="http://schemas.microsoft.com/office/drawing/2014/main" id="{7B65F8D6-E54E-417F-9385-21CBCF37125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BE3D70F6-DB7C-47DB-86DB-6E4C3FF0DAA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0" name="Text Box 1">
          <a:extLst>
            <a:ext uri="{FF2B5EF4-FFF2-40B4-BE49-F238E27FC236}">
              <a16:creationId xmlns:a16="http://schemas.microsoft.com/office/drawing/2014/main" id="{96C60986-C438-43BD-9EA4-D9BCE518DE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1" name="Text Box 1">
          <a:extLst>
            <a:ext uri="{FF2B5EF4-FFF2-40B4-BE49-F238E27FC236}">
              <a16:creationId xmlns:a16="http://schemas.microsoft.com/office/drawing/2014/main" id="{FF7E68C9-1A8C-4710-9EFA-D64188F77E2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2" name="Text Box 1">
          <a:extLst>
            <a:ext uri="{FF2B5EF4-FFF2-40B4-BE49-F238E27FC236}">
              <a16:creationId xmlns:a16="http://schemas.microsoft.com/office/drawing/2014/main" id="{7C3308A0-DE26-4D31-9668-C7160312E3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3" name="Text Box 1">
          <a:extLst>
            <a:ext uri="{FF2B5EF4-FFF2-40B4-BE49-F238E27FC236}">
              <a16:creationId xmlns:a16="http://schemas.microsoft.com/office/drawing/2014/main" id="{09D8D981-67E9-4528-9C2A-5CB1CCB5DC4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4" name="Text Box 1">
          <a:extLst>
            <a:ext uri="{FF2B5EF4-FFF2-40B4-BE49-F238E27FC236}">
              <a16:creationId xmlns:a16="http://schemas.microsoft.com/office/drawing/2014/main" id="{12EEBE6C-5019-4B37-9FBB-5EAADB8C83F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765B930A-FEC7-43D0-AA5A-7AD416BF778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6" name="Text Box 1">
          <a:extLst>
            <a:ext uri="{FF2B5EF4-FFF2-40B4-BE49-F238E27FC236}">
              <a16:creationId xmlns:a16="http://schemas.microsoft.com/office/drawing/2014/main" id="{40384036-3B46-492C-955B-6751236DC3F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577" name="Text Box 1">
          <a:extLst>
            <a:ext uri="{FF2B5EF4-FFF2-40B4-BE49-F238E27FC236}">
              <a16:creationId xmlns:a16="http://schemas.microsoft.com/office/drawing/2014/main" id="{67AEDAE2-BC22-46E4-A2DC-735F7E368C2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78" name="Text Box 1">
          <a:extLst>
            <a:ext uri="{FF2B5EF4-FFF2-40B4-BE49-F238E27FC236}">
              <a16:creationId xmlns:a16="http://schemas.microsoft.com/office/drawing/2014/main" id="{9572280B-3D83-428B-88A0-F3A83AD8C99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79" name="Text Box 1">
          <a:extLst>
            <a:ext uri="{FF2B5EF4-FFF2-40B4-BE49-F238E27FC236}">
              <a16:creationId xmlns:a16="http://schemas.microsoft.com/office/drawing/2014/main" id="{76683E95-A606-4E32-AF96-DDD7D69853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80" name="Text Box 1">
          <a:extLst>
            <a:ext uri="{FF2B5EF4-FFF2-40B4-BE49-F238E27FC236}">
              <a16:creationId xmlns:a16="http://schemas.microsoft.com/office/drawing/2014/main" id="{F60FEC04-C5EB-4E63-941D-0DA9728EBB6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7914317B-DCCE-4D8E-8972-9152D8BDB08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82" name="Text Box 1">
          <a:extLst>
            <a:ext uri="{FF2B5EF4-FFF2-40B4-BE49-F238E27FC236}">
              <a16:creationId xmlns:a16="http://schemas.microsoft.com/office/drawing/2014/main" id="{D2755ECF-57EE-4063-9260-48E73FE6EF7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83" name="Text Box 1">
          <a:extLst>
            <a:ext uri="{FF2B5EF4-FFF2-40B4-BE49-F238E27FC236}">
              <a16:creationId xmlns:a16="http://schemas.microsoft.com/office/drawing/2014/main" id="{2B3C71F6-8B30-4E57-AF9A-EC575202B4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84" name="Text Box 1">
          <a:extLst>
            <a:ext uri="{FF2B5EF4-FFF2-40B4-BE49-F238E27FC236}">
              <a16:creationId xmlns:a16="http://schemas.microsoft.com/office/drawing/2014/main" id="{C7B17684-6D49-498C-9C3E-96322032C20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85" name="Text Box 1">
          <a:extLst>
            <a:ext uri="{FF2B5EF4-FFF2-40B4-BE49-F238E27FC236}">
              <a16:creationId xmlns:a16="http://schemas.microsoft.com/office/drawing/2014/main" id="{B4B58E4E-38A7-4DEF-B3D8-D876663A45E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86" name="Text Box 1">
          <a:extLst>
            <a:ext uri="{FF2B5EF4-FFF2-40B4-BE49-F238E27FC236}">
              <a16:creationId xmlns:a16="http://schemas.microsoft.com/office/drawing/2014/main" id="{7044A28D-E2E2-4F89-831A-B0F94F4EADB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6F564C9C-048C-4A10-8E5C-24362164642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88" name="Text Box 1">
          <a:extLst>
            <a:ext uri="{FF2B5EF4-FFF2-40B4-BE49-F238E27FC236}">
              <a16:creationId xmlns:a16="http://schemas.microsoft.com/office/drawing/2014/main" id="{F8B5D930-BFA4-4205-B404-427AE84E2B6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89" name="Text Box 1">
          <a:extLst>
            <a:ext uri="{FF2B5EF4-FFF2-40B4-BE49-F238E27FC236}">
              <a16:creationId xmlns:a16="http://schemas.microsoft.com/office/drawing/2014/main" id="{B72FB363-0390-4F43-8F96-3AB004486C4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90" name="Text Box 1">
          <a:extLst>
            <a:ext uri="{FF2B5EF4-FFF2-40B4-BE49-F238E27FC236}">
              <a16:creationId xmlns:a16="http://schemas.microsoft.com/office/drawing/2014/main" id="{C94F4467-EB9C-4B5C-8A7D-7B47294A24A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91" name="Text Box 1">
          <a:extLst>
            <a:ext uri="{FF2B5EF4-FFF2-40B4-BE49-F238E27FC236}">
              <a16:creationId xmlns:a16="http://schemas.microsoft.com/office/drawing/2014/main" id="{F312819B-F3C5-419F-90AB-63C10C9DA85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92" name="Text Box 1">
          <a:extLst>
            <a:ext uri="{FF2B5EF4-FFF2-40B4-BE49-F238E27FC236}">
              <a16:creationId xmlns:a16="http://schemas.microsoft.com/office/drawing/2014/main" id="{A6BB6D68-0936-458D-AE49-D143B81C8B1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352CB6D5-5B66-46CF-8F8A-69A6A9A0BF2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94" name="Text Box 1">
          <a:extLst>
            <a:ext uri="{FF2B5EF4-FFF2-40B4-BE49-F238E27FC236}">
              <a16:creationId xmlns:a16="http://schemas.microsoft.com/office/drawing/2014/main" id="{981E206D-8A29-4866-9D13-D22E878505E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95" name="Text Box 1">
          <a:extLst>
            <a:ext uri="{FF2B5EF4-FFF2-40B4-BE49-F238E27FC236}">
              <a16:creationId xmlns:a16="http://schemas.microsoft.com/office/drawing/2014/main" id="{2DDF8F54-CEF4-4DC8-B779-951D0703D6E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596" name="Text Box 1">
          <a:extLst>
            <a:ext uri="{FF2B5EF4-FFF2-40B4-BE49-F238E27FC236}">
              <a16:creationId xmlns:a16="http://schemas.microsoft.com/office/drawing/2014/main" id="{F2E8FC33-E72F-4906-8CC4-712271B69DE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597" name="Text Box 1">
          <a:extLst>
            <a:ext uri="{FF2B5EF4-FFF2-40B4-BE49-F238E27FC236}">
              <a16:creationId xmlns:a16="http://schemas.microsoft.com/office/drawing/2014/main" id="{FFB42B38-8CE9-41BF-B76D-FA555F3F8A2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98" name="Text Box 1">
          <a:extLst>
            <a:ext uri="{FF2B5EF4-FFF2-40B4-BE49-F238E27FC236}">
              <a16:creationId xmlns:a16="http://schemas.microsoft.com/office/drawing/2014/main" id="{DC568D63-92DB-4F11-9CB8-FFAA99FB6B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EE5ADB42-4379-4D99-9172-C573FD4F933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00" name="Text Box 1">
          <a:extLst>
            <a:ext uri="{FF2B5EF4-FFF2-40B4-BE49-F238E27FC236}">
              <a16:creationId xmlns:a16="http://schemas.microsoft.com/office/drawing/2014/main" id="{BCB778FC-4770-49F9-91D6-B254EA3824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01" name="Text Box 1">
          <a:extLst>
            <a:ext uri="{FF2B5EF4-FFF2-40B4-BE49-F238E27FC236}">
              <a16:creationId xmlns:a16="http://schemas.microsoft.com/office/drawing/2014/main" id="{F0A52591-E7BE-4DB6-BCB5-FDC5EDB5DF3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208EFC07-728D-4869-A5C8-F71142D6AEC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03" name="Text Box 1">
          <a:extLst>
            <a:ext uri="{FF2B5EF4-FFF2-40B4-BE49-F238E27FC236}">
              <a16:creationId xmlns:a16="http://schemas.microsoft.com/office/drawing/2014/main" id="{985A693E-5DF2-4E03-9795-E64689DFAE8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04" name="Text Box 1">
          <a:extLst>
            <a:ext uri="{FF2B5EF4-FFF2-40B4-BE49-F238E27FC236}">
              <a16:creationId xmlns:a16="http://schemas.microsoft.com/office/drawing/2014/main" id="{4C8DBC73-B074-495D-8559-642263FB21F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24CD434A-1BE7-445E-96D3-96F5243C58F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06" name="Text Box 1">
          <a:extLst>
            <a:ext uri="{FF2B5EF4-FFF2-40B4-BE49-F238E27FC236}">
              <a16:creationId xmlns:a16="http://schemas.microsoft.com/office/drawing/2014/main" id="{EC85EE05-99EA-44E7-AAF7-DD9CC5BB794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07" name="Text Box 1">
          <a:extLst>
            <a:ext uri="{FF2B5EF4-FFF2-40B4-BE49-F238E27FC236}">
              <a16:creationId xmlns:a16="http://schemas.microsoft.com/office/drawing/2014/main" id="{4712850D-0743-4522-894D-0324F223BD9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08" name="Text Box 1">
          <a:extLst>
            <a:ext uri="{FF2B5EF4-FFF2-40B4-BE49-F238E27FC236}">
              <a16:creationId xmlns:a16="http://schemas.microsoft.com/office/drawing/2014/main" id="{4BEFDD7E-20C5-4BCF-B27B-63D78DBC34D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09" name="Text Box 1">
          <a:extLst>
            <a:ext uri="{FF2B5EF4-FFF2-40B4-BE49-F238E27FC236}">
              <a16:creationId xmlns:a16="http://schemas.microsoft.com/office/drawing/2014/main" id="{7E737B73-606E-4C79-9F4C-0628E80E193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10" name="Text Box 1">
          <a:extLst>
            <a:ext uri="{FF2B5EF4-FFF2-40B4-BE49-F238E27FC236}">
              <a16:creationId xmlns:a16="http://schemas.microsoft.com/office/drawing/2014/main" id="{565CAE59-4F3C-449F-B7BA-66F52CA5A3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11" name="Text Box 1">
          <a:extLst>
            <a:ext uri="{FF2B5EF4-FFF2-40B4-BE49-F238E27FC236}">
              <a16:creationId xmlns:a16="http://schemas.microsoft.com/office/drawing/2014/main" id="{74758152-520B-4797-A2E6-A4B951AFC0E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12" name="Text Box 1">
          <a:extLst>
            <a:ext uri="{FF2B5EF4-FFF2-40B4-BE49-F238E27FC236}">
              <a16:creationId xmlns:a16="http://schemas.microsoft.com/office/drawing/2014/main" id="{515A8533-374E-4C57-B121-097EA451569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13" name="Text Box 1">
          <a:extLst>
            <a:ext uri="{FF2B5EF4-FFF2-40B4-BE49-F238E27FC236}">
              <a16:creationId xmlns:a16="http://schemas.microsoft.com/office/drawing/2014/main" id="{9AD8DCD8-0EA3-4A2C-B342-041F8969E75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14" name="Text Box 1">
          <a:extLst>
            <a:ext uri="{FF2B5EF4-FFF2-40B4-BE49-F238E27FC236}">
              <a16:creationId xmlns:a16="http://schemas.microsoft.com/office/drawing/2014/main" id="{9D206180-A880-4550-9236-1F0A779814B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15" name="Text Box 1">
          <a:extLst>
            <a:ext uri="{FF2B5EF4-FFF2-40B4-BE49-F238E27FC236}">
              <a16:creationId xmlns:a16="http://schemas.microsoft.com/office/drawing/2014/main" id="{246E62FA-6CB2-4B83-A385-419AF66384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16" name="Text Box 1">
          <a:extLst>
            <a:ext uri="{FF2B5EF4-FFF2-40B4-BE49-F238E27FC236}">
              <a16:creationId xmlns:a16="http://schemas.microsoft.com/office/drawing/2014/main" id="{9D623B8E-E887-4B36-A683-9E6D537CD13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17" name="Text Box 1">
          <a:extLst>
            <a:ext uri="{FF2B5EF4-FFF2-40B4-BE49-F238E27FC236}">
              <a16:creationId xmlns:a16="http://schemas.microsoft.com/office/drawing/2014/main" id="{F55C7D04-95F7-4D45-94D3-81ED99EDE2C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18" name="Text Box 1">
          <a:extLst>
            <a:ext uri="{FF2B5EF4-FFF2-40B4-BE49-F238E27FC236}">
              <a16:creationId xmlns:a16="http://schemas.microsoft.com/office/drawing/2014/main" id="{E745F72F-4935-4451-820C-A3F97CA71B6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19" name="Text Box 1">
          <a:extLst>
            <a:ext uri="{FF2B5EF4-FFF2-40B4-BE49-F238E27FC236}">
              <a16:creationId xmlns:a16="http://schemas.microsoft.com/office/drawing/2014/main" id="{68338BB0-CE57-4692-8471-1703E9B4A94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20" name="Text Box 1">
          <a:extLst>
            <a:ext uri="{FF2B5EF4-FFF2-40B4-BE49-F238E27FC236}">
              <a16:creationId xmlns:a16="http://schemas.microsoft.com/office/drawing/2014/main" id="{E03CCA28-BE36-4F38-9EED-2F42EEEAE73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21" name="Text Box 1">
          <a:extLst>
            <a:ext uri="{FF2B5EF4-FFF2-40B4-BE49-F238E27FC236}">
              <a16:creationId xmlns:a16="http://schemas.microsoft.com/office/drawing/2014/main" id="{0F1F5D42-8686-4AF8-93F8-6D7F86D971A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22" name="Text Box 1">
          <a:extLst>
            <a:ext uri="{FF2B5EF4-FFF2-40B4-BE49-F238E27FC236}">
              <a16:creationId xmlns:a16="http://schemas.microsoft.com/office/drawing/2014/main" id="{83EE7863-A48E-49F3-B28F-28F76DFD166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23" name="Text Box 1">
          <a:extLst>
            <a:ext uri="{FF2B5EF4-FFF2-40B4-BE49-F238E27FC236}">
              <a16:creationId xmlns:a16="http://schemas.microsoft.com/office/drawing/2014/main" id="{DFE7DDB9-30AE-4CE9-9E43-1100A7299B4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24" name="Text Box 1">
          <a:extLst>
            <a:ext uri="{FF2B5EF4-FFF2-40B4-BE49-F238E27FC236}">
              <a16:creationId xmlns:a16="http://schemas.microsoft.com/office/drawing/2014/main" id="{E9DD2117-D30A-4A4B-8A48-59163405473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25" name="Text Box 1">
          <a:extLst>
            <a:ext uri="{FF2B5EF4-FFF2-40B4-BE49-F238E27FC236}">
              <a16:creationId xmlns:a16="http://schemas.microsoft.com/office/drawing/2014/main" id="{BAD6AF1B-B0B6-478F-B1E0-D35B1859618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26" name="Text Box 1">
          <a:extLst>
            <a:ext uri="{FF2B5EF4-FFF2-40B4-BE49-F238E27FC236}">
              <a16:creationId xmlns:a16="http://schemas.microsoft.com/office/drawing/2014/main" id="{0E0C044A-F344-4092-BE72-62B3A947264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27" name="Text Box 1">
          <a:extLst>
            <a:ext uri="{FF2B5EF4-FFF2-40B4-BE49-F238E27FC236}">
              <a16:creationId xmlns:a16="http://schemas.microsoft.com/office/drawing/2014/main" id="{8F9A951E-A3CB-423B-995A-334881F13E0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28" name="Text Box 1">
          <a:extLst>
            <a:ext uri="{FF2B5EF4-FFF2-40B4-BE49-F238E27FC236}">
              <a16:creationId xmlns:a16="http://schemas.microsoft.com/office/drawing/2014/main" id="{8C6C28B3-9D91-449C-9F72-DA520F4F01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29" name="Text Box 1">
          <a:extLst>
            <a:ext uri="{FF2B5EF4-FFF2-40B4-BE49-F238E27FC236}">
              <a16:creationId xmlns:a16="http://schemas.microsoft.com/office/drawing/2014/main" id="{DE1F636D-B1E0-4EF1-B7AA-27439E3B9F3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30" name="Text Box 1">
          <a:extLst>
            <a:ext uri="{FF2B5EF4-FFF2-40B4-BE49-F238E27FC236}">
              <a16:creationId xmlns:a16="http://schemas.microsoft.com/office/drawing/2014/main" id="{C88DB5C3-3799-40BA-92A3-3161276A0FD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31" name="Text Box 1">
          <a:extLst>
            <a:ext uri="{FF2B5EF4-FFF2-40B4-BE49-F238E27FC236}">
              <a16:creationId xmlns:a16="http://schemas.microsoft.com/office/drawing/2014/main" id="{39763A49-DB2B-45AF-8159-038997E5622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32" name="Text Box 1">
          <a:extLst>
            <a:ext uri="{FF2B5EF4-FFF2-40B4-BE49-F238E27FC236}">
              <a16:creationId xmlns:a16="http://schemas.microsoft.com/office/drawing/2014/main" id="{AADCDD37-4427-41E7-86ED-3EC4AF3C300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33" name="Text Box 1">
          <a:extLst>
            <a:ext uri="{FF2B5EF4-FFF2-40B4-BE49-F238E27FC236}">
              <a16:creationId xmlns:a16="http://schemas.microsoft.com/office/drawing/2014/main" id="{0A6B29C6-7790-4897-8234-2F5964936B0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34" name="Text Box 1">
          <a:extLst>
            <a:ext uri="{FF2B5EF4-FFF2-40B4-BE49-F238E27FC236}">
              <a16:creationId xmlns:a16="http://schemas.microsoft.com/office/drawing/2014/main" id="{F6D1D7E3-EB53-4322-8760-198A660CB0C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35" name="Text Box 1">
          <a:extLst>
            <a:ext uri="{FF2B5EF4-FFF2-40B4-BE49-F238E27FC236}">
              <a16:creationId xmlns:a16="http://schemas.microsoft.com/office/drawing/2014/main" id="{AE005A79-4F89-4B60-B9EE-63B20F12885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36" name="Text Box 1">
          <a:extLst>
            <a:ext uri="{FF2B5EF4-FFF2-40B4-BE49-F238E27FC236}">
              <a16:creationId xmlns:a16="http://schemas.microsoft.com/office/drawing/2014/main" id="{3BBC6892-786F-4927-BB41-90C1F5B5564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37" name="Text Box 1">
          <a:extLst>
            <a:ext uri="{FF2B5EF4-FFF2-40B4-BE49-F238E27FC236}">
              <a16:creationId xmlns:a16="http://schemas.microsoft.com/office/drawing/2014/main" id="{D0A6F771-CA51-42C3-B7A0-800E402C18F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38" name="Text Box 1">
          <a:extLst>
            <a:ext uri="{FF2B5EF4-FFF2-40B4-BE49-F238E27FC236}">
              <a16:creationId xmlns:a16="http://schemas.microsoft.com/office/drawing/2014/main" id="{864C9C13-9ADF-46E0-8A30-9259E648748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39" name="Text Box 1">
          <a:extLst>
            <a:ext uri="{FF2B5EF4-FFF2-40B4-BE49-F238E27FC236}">
              <a16:creationId xmlns:a16="http://schemas.microsoft.com/office/drawing/2014/main" id="{297902E0-A42D-42FA-804D-680C5EFEBD1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40" name="Text Box 1">
          <a:extLst>
            <a:ext uri="{FF2B5EF4-FFF2-40B4-BE49-F238E27FC236}">
              <a16:creationId xmlns:a16="http://schemas.microsoft.com/office/drawing/2014/main" id="{2C98D0E5-1580-4C24-A8B6-14A980831E6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41" name="Text Box 1">
          <a:extLst>
            <a:ext uri="{FF2B5EF4-FFF2-40B4-BE49-F238E27FC236}">
              <a16:creationId xmlns:a16="http://schemas.microsoft.com/office/drawing/2014/main" id="{A8D7A42A-C30C-4D3E-98DA-88E1CD9C9FC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42" name="Text Box 1">
          <a:extLst>
            <a:ext uri="{FF2B5EF4-FFF2-40B4-BE49-F238E27FC236}">
              <a16:creationId xmlns:a16="http://schemas.microsoft.com/office/drawing/2014/main" id="{A1C52E15-DAEE-4DC9-9807-006B1C78E00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43" name="Text Box 1">
          <a:extLst>
            <a:ext uri="{FF2B5EF4-FFF2-40B4-BE49-F238E27FC236}">
              <a16:creationId xmlns:a16="http://schemas.microsoft.com/office/drawing/2014/main" id="{6C86861B-65B2-44AE-9041-108390AF5FC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44" name="Text Box 1">
          <a:extLst>
            <a:ext uri="{FF2B5EF4-FFF2-40B4-BE49-F238E27FC236}">
              <a16:creationId xmlns:a16="http://schemas.microsoft.com/office/drawing/2014/main" id="{4A7F4060-3401-4632-B766-A2B8FBE236F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45" name="Text Box 1">
          <a:extLst>
            <a:ext uri="{FF2B5EF4-FFF2-40B4-BE49-F238E27FC236}">
              <a16:creationId xmlns:a16="http://schemas.microsoft.com/office/drawing/2014/main" id="{B57F0143-1F66-4A21-9885-34E35336BFB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46" name="Text Box 1">
          <a:extLst>
            <a:ext uri="{FF2B5EF4-FFF2-40B4-BE49-F238E27FC236}">
              <a16:creationId xmlns:a16="http://schemas.microsoft.com/office/drawing/2014/main" id="{FF816C64-5E3A-4AD8-9BCF-7D5622C1306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47" name="Text Box 1">
          <a:extLst>
            <a:ext uri="{FF2B5EF4-FFF2-40B4-BE49-F238E27FC236}">
              <a16:creationId xmlns:a16="http://schemas.microsoft.com/office/drawing/2014/main" id="{D5505195-45F3-468C-9A9D-2FACB8410FD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48" name="Text Box 1">
          <a:extLst>
            <a:ext uri="{FF2B5EF4-FFF2-40B4-BE49-F238E27FC236}">
              <a16:creationId xmlns:a16="http://schemas.microsoft.com/office/drawing/2014/main" id="{B95964C8-B59B-41AB-9FEC-3FC93BECDE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49" name="Text Box 1">
          <a:extLst>
            <a:ext uri="{FF2B5EF4-FFF2-40B4-BE49-F238E27FC236}">
              <a16:creationId xmlns:a16="http://schemas.microsoft.com/office/drawing/2014/main" id="{0AE68955-FFDC-4229-8754-9E8800A2F4B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50" name="Text Box 1">
          <a:extLst>
            <a:ext uri="{FF2B5EF4-FFF2-40B4-BE49-F238E27FC236}">
              <a16:creationId xmlns:a16="http://schemas.microsoft.com/office/drawing/2014/main" id="{9C23DF74-07DD-48C5-8999-D386149DD11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51" name="Text Box 1">
          <a:extLst>
            <a:ext uri="{FF2B5EF4-FFF2-40B4-BE49-F238E27FC236}">
              <a16:creationId xmlns:a16="http://schemas.microsoft.com/office/drawing/2014/main" id="{611D271C-4035-4030-947D-73ADFBEDA06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52" name="Text Box 1">
          <a:extLst>
            <a:ext uri="{FF2B5EF4-FFF2-40B4-BE49-F238E27FC236}">
              <a16:creationId xmlns:a16="http://schemas.microsoft.com/office/drawing/2014/main" id="{9D9C17CB-B123-48F3-95C8-4520D70212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53" name="Text Box 1">
          <a:extLst>
            <a:ext uri="{FF2B5EF4-FFF2-40B4-BE49-F238E27FC236}">
              <a16:creationId xmlns:a16="http://schemas.microsoft.com/office/drawing/2014/main" id="{D709FE96-F3B5-4596-BF09-898F5F1BDCE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54" name="Text Box 1">
          <a:extLst>
            <a:ext uri="{FF2B5EF4-FFF2-40B4-BE49-F238E27FC236}">
              <a16:creationId xmlns:a16="http://schemas.microsoft.com/office/drawing/2014/main" id="{FDC05469-4C51-41CF-B1D4-68161C56274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55" name="Text Box 1">
          <a:extLst>
            <a:ext uri="{FF2B5EF4-FFF2-40B4-BE49-F238E27FC236}">
              <a16:creationId xmlns:a16="http://schemas.microsoft.com/office/drawing/2014/main" id="{9457EE21-B67F-43C4-986F-9872AB86FC3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56" name="Text Box 1">
          <a:extLst>
            <a:ext uri="{FF2B5EF4-FFF2-40B4-BE49-F238E27FC236}">
              <a16:creationId xmlns:a16="http://schemas.microsoft.com/office/drawing/2014/main" id="{92C6E3ED-A060-4635-A5B7-AD9DAF5E4F8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57" name="Text Box 1">
          <a:extLst>
            <a:ext uri="{FF2B5EF4-FFF2-40B4-BE49-F238E27FC236}">
              <a16:creationId xmlns:a16="http://schemas.microsoft.com/office/drawing/2014/main" id="{DF4B275D-3D44-45E3-8B6F-2DC4FD27304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58" name="Text Box 1">
          <a:extLst>
            <a:ext uri="{FF2B5EF4-FFF2-40B4-BE49-F238E27FC236}">
              <a16:creationId xmlns:a16="http://schemas.microsoft.com/office/drawing/2014/main" id="{66A73278-62EE-4466-BC71-202F1BCE5CE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59" name="Text Box 1">
          <a:extLst>
            <a:ext uri="{FF2B5EF4-FFF2-40B4-BE49-F238E27FC236}">
              <a16:creationId xmlns:a16="http://schemas.microsoft.com/office/drawing/2014/main" id="{F01EBE33-3ED5-4224-B8CA-81B274BBC93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60" name="Text Box 1">
          <a:extLst>
            <a:ext uri="{FF2B5EF4-FFF2-40B4-BE49-F238E27FC236}">
              <a16:creationId xmlns:a16="http://schemas.microsoft.com/office/drawing/2014/main" id="{331D6E03-33F5-4DF4-82A3-DF87FD6BB1F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61" name="Text Box 1">
          <a:extLst>
            <a:ext uri="{FF2B5EF4-FFF2-40B4-BE49-F238E27FC236}">
              <a16:creationId xmlns:a16="http://schemas.microsoft.com/office/drawing/2014/main" id="{B5D46C32-778F-4290-BD04-A601E7C4948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62" name="Text Box 1">
          <a:extLst>
            <a:ext uri="{FF2B5EF4-FFF2-40B4-BE49-F238E27FC236}">
              <a16:creationId xmlns:a16="http://schemas.microsoft.com/office/drawing/2014/main" id="{FE844344-7F35-4E34-A008-85056910E0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63" name="Text Box 1">
          <a:extLst>
            <a:ext uri="{FF2B5EF4-FFF2-40B4-BE49-F238E27FC236}">
              <a16:creationId xmlns:a16="http://schemas.microsoft.com/office/drawing/2014/main" id="{69FCEEDE-B9D6-4C46-842A-5DE26AFE2E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64" name="Text Box 1">
          <a:extLst>
            <a:ext uri="{FF2B5EF4-FFF2-40B4-BE49-F238E27FC236}">
              <a16:creationId xmlns:a16="http://schemas.microsoft.com/office/drawing/2014/main" id="{2061F305-8348-4B30-B1CD-697E6F19575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65" name="Text Box 1">
          <a:extLst>
            <a:ext uri="{FF2B5EF4-FFF2-40B4-BE49-F238E27FC236}">
              <a16:creationId xmlns:a16="http://schemas.microsoft.com/office/drawing/2014/main" id="{82B88247-A759-438B-BBC6-F89961E3FC0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66" name="Text Box 1">
          <a:extLst>
            <a:ext uri="{FF2B5EF4-FFF2-40B4-BE49-F238E27FC236}">
              <a16:creationId xmlns:a16="http://schemas.microsoft.com/office/drawing/2014/main" id="{F63D3185-4458-492D-B7D7-36184408007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708EF85F-0B99-47F7-9234-0E8426CD98B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C50EC05E-CF1D-4688-AE23-5E0DD64AF09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69" name="Text Box 1">
          <a:extLst>
            <a:ext uri="{FF2B5EF4-FFF2-40B4-BE49-F238E27FC236}">
              <a16:creationId xmlns:a16="http://schemas.microsoft.com/office/drawing/2014/main" id="{E9D37FD0-F254-498C-A9D5-ACA6088A27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70" name="Text Box 1">
          <a:extLst>
            <a:ext uri="{FF2B5EF4-FFF2-40B4-BE49-F238E27FC236}">
              <a16:creationId xmlns:a16="http://schemas.microsoft.com/office/drawing/2014/main" id="{FDF7A233-1EAF-4BE1-B492-0AE9BCD9081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71" name="Text Box 1">
          <a:extLst>
            <a:ext uri="{FF2B5EF4-FFF2-40B4-BE49-F238E27FC236}">
              <a16:creationId xmlns:a16="http://schemas.microsoft.com/office/drawing/2014/main" id="{808343E0-4AAA-47C9-A365-5B5463EA6D0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72" name="Text Box 1">
          <a:extLst>
            <a:ext uri="{FF2B5EF4-FFF2-40B4-BE49-F238E27FC236}">
              <a16:creationId xmlns:a16="http://schemas.microsoft.com/office/drawing/2014/main" id="{96AFDB52-8F6B-4222-8D19-995129A0D80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73" name="Text Box 1">
          <a:extLst>
            <a:ext uri="{FF2B5EF4-FFF2-40B4-BE49-F238E27FC236}">
              <a16:creationId xmlns:a16="http://schemas.microsoft.com/office/drawing/2014/main" id="{5198C52A-056F-4EFC-A634-387B6517838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74" name="Text Box 1">
          <a:extLst>
            <a:ext uri="{FF2B5EF4-FFF2-40B4-BE49-F238E27FC236}">
              <a16:creationId xmlns:a16="http://schemas.microsoft.com/office/drawing/2014/main" id="{3A3BF76F-98B1-4772-8C6B-06129CB3615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75" name="Text Box 1">
          <a:extLst>
            <a:ext uri="{FF2B5EF4-FFF2-40B4-BE49-F238E27FC236}">
              <a16:creationId xmlns:a16="http://schemas.microsoft.com/office/drawing/2014/main" id="{1D526B17-9400-42C3-A5C5-09EF113DDF2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76" name="Text Box 1">
          <a:extLst>
            <a:ext uri="{FF2B5EF4-FFF2-40B4-BE49-F238E27FC236}">
              <a16:creationId xmlns:a16="http://schemas.microsoft.com/office/drawing/2014/main" id="{E69A748C-6573-4C7B-BEBB-1D51985F844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77" name="Text Box 1">
          <a:extLst>
            <a:ext uri="{FF2B5EF4-FFF2-40B4-BE49-F238E27FC236}">
              <a16:creationId xmlns:a16="http://schemas.microsoft.com/office/drawing/2014/main" id="{EB924D86-4FB6-442F-B9AC-E988A79C03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78" name="Text Box 1">
          <a:extLst>
            <a:ext uri="{FF2B5EF4-FFF2-40B4-BE49-F238E27FC236}">
              <a16:creationId xmlns:a16="http://schemas.microsoft.com/office/drawing/2014/main" id="{D1DDF1D5-4F48-4B68-86BC-4BF78800DD9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79" name="Text Box 1">
          <a:extLst>
            <a:ext uri="{FF2B5EF4-FFF2-40B4-BE49-F238E27FC236}">
              <a16:creationId xmlns:a16="http://schemas.microsoft.com/office/drawing/2014/main" id="{6A838AE1-284B-4647-8059-81E5191B4C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80" name="Text Box 1">
          <a:extLst>
            <a:ext uri="{FF2B5EF4-FFF2-40B4-BE49-F238E27FC236}">
              <a16:creationId xmlns:a16="http://schemas.microsoft.com/office/drawing/2014/main" id="{3740D701-BE26-4886-8BB1-A74EBE2884F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81" name="Text Box 1">
          <a:extLst>
            <a:ext uri="{FF2B5EF4-FFF2-40B4-BE49-F238E27FC236}">
              <a16:creationId xmlns:a16="http://schemas.microsoft.com/office/drawing/2014/main" id="{6BD4FFA6-CD99-4B48-85A7-046829B1F16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82" name="Text Box 1">
          <a:extLst>
            <a:ext uri="{FF2B5EF4-FFF2-40B4-BE49-F238E27FC236}">
              <a16:creationId xmlns:a16="http://schemas.microsoft.com/office/drawing/2014/main" id="{5AE5A8F2-90EC-4D2F-A685-69D7B7C27D8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83" name="Text Box 1">
          <a:extLst>
            <a:ext uri="{FF2B5EF4-FFF2-40B4-BE49-F238E27FC236}">
              <a16:creationId xmlns:a16="http://schemas.microsoft.com/office/drawing/2014/main" id="{5F7E937D-F4E8-4039-869A-BF0466FFF11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84" name="Text Box 1">
          <a:extLst>
            <a:ext uri="{FF2B5EF4-FFF2-40B4-BE49-F238E27FC236}">
              <a16:creationId xmlns:a16="http://schemas.microsoft.com/office/drawing/2014/main" id="{44DC682C-14AA-4C28-9DCE-D8A0CCDCD5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685" name="Text Box 1">
          <a:extLst>
            <a:ext uri="{FF2B5EF4-FFF2-40B4-BE49-F238E27FC236}">
              <a16:creationId xmlns:a16="http://schemas.microsoft.com/office/drawing/2014/main" id="{CB1D4702-3619-477A-8C31-96260F12D6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86" name="Text Box 1">
          <a:extLst>
            <a:ext uri="{FF2B5EF4-FFF2-40B4-BE49-F238E27FC236}">
              <a16:creationId xmlns:a16="http://schemas.microsoft.com/office/drawing/2014/main" id="{D9746574-7F73-4B69-B129-9BD6ECCB150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87" name="Text Box 1">
          <a:extLst>
            <a:ext uri="{FF2B5EF4-FFF2-40B4-BE49-F238E27FC236}">
              <a16:creationId xmlns:a16="http://schemas.microsoft.com/office/drawing/2014/main" id="{06E7CC70-EEEC-4FC3-ABB3-A7C976DAA8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88" name="Text Box 1">
          <a:extLst>
            <a:ext uri="{FF2B5EF4-FFF2-40B4-BE49-F238E27FC236}">
              <a16:creationId xmlns:a16="http://schemas.microsoft.com/office/drawing/2014/main" id="{A7BDFFC6-4A06-4B80-9D60-423ADE6FDCF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689" name="Text Box 1">
          <a:extLst>
            <a:ext uri="{FF2B5EF4-FFF2-40B4-BE49-F238E27FC236}">
              <a16:creationId xmlns:a16="http://schemas.microsoft.com/office/drawing/2014/main" id="{2920A818-292A-477F-AFD1-097EFBFC5A2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90" name="Text Box 1">
          <a:extLst>
            <a:ext uri="{FF2B5EF4-FFF2-40B4-BE49-F238E27FC236}">
              <a16:creationId xmlns:a16="http://schemas.microsoft.com/office/drawing/2014/main" id="{8817825C-FEDC-491E-9EBA-ED7D2C1CF9F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91" name="Text Box 1">
          <a:extLst>
            <a:ext uri="{FF2B5EF4-FFF2-40B4-BE49-F238E27FC236}">
              <a16:creationId xmlns:a16="http://schemas.microsoft.com/office/drawing/2014/main" id="{08DF26C2-6108-400B-A8FC-28FAA7B1663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92" name="Text Box 1">
          <a:extLst>
            <a:ext uri="{FF2B5EF4-FFF2-40B4-BE49-F238E27FC236}">
              <a16:creationId xmlns:a16="http://schemas.microsoft.com/office/drawing/2014/main" id="{C55B6B30-0066-4398-83F2-FD68D46B48E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93" name="Text Box 1">
          <a:extLst>
            <a:ext uri="{FF2B5EF4-FFF2-40B4-BE49-F238E27FC236}">
              <a16:creationId xmlns:a16="http://schemas.microsoft.com/office/drawing/2014/main" id="{816191B3-43E5-4E64-A78A-34D41336424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94" name="Text Box 1">
          <a:extLst>
            <a:ext uri="{FF2B5EF4-FFF2-40B4-BE49-F238E27FC236}">
              <a16:creationId xmlns:a16="http://schemas.microsoft.com/office/drawing/2014/main" id="{9485E483-F172-4220-9371-B6A31F7EDD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95" name="Text Box 1">
          <a:extLst>
            <a:ext uri="{FF2B5EF4-FFF2-40B4-BE49-F238E27FC236}">
              <a16:creationId xmlns:a16="http://schemas.microsoft.com/office/drawing/2014/main" id="{C7A528B9-0628-4011-9865-681ACD927DE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96" name="Text Box 1">
          <a:extLst>
            <a:ext uri="{FF2B5EF4-FFF2-40B4-BE49-F238E27FC236}">
              <a16:creationId xmlns:a16="http://schemas.microsoft.com/office/drawing/2014/main" id="{26C37143-4617-42D3-B58E-8E3E5F1757F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97" name="Text Box 1">
          <a:extLst>
            <a:ext uri="{FF2B5EF4-FFF2-40B4-BE49-F238E27FC236}">
              <a16:creationId xmlns:a16="http://schemas.microsoft.com/office/drawing/2014/main" id="{1838881D-03DA-48AE-BF44-E7A61F18B6F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698" name="Text Box 1">
          <a:extLst>
            <a:ext uri="{FF2B5EF4-FFF2-40B4-BE49-F238E27FC236}">
              <a16:creationId xmlns:a16="http://schemas.microsoft.com/office/drawing/2014/main" id="{63800304-32BF-4313-9309-D622736981A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699" name="Text Box 1">
          <a:extLst>
            <a:ext uri="{FF2B5EF4-FFF2-40B4-BE49-F238E27FC236}">
              <a16:creationId xmlns:a16="http://schemas.microsoft.com/office/drawing/2014/main" id="{7D8CB6FE-68A0-446E-AEA1-C22E8A9854C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00" name="Text Box 1">
          <a:extLst>
            <a:ext uri="{FF2B5EF4-FFF2-40B4-BE49-F238E27FC236}">
              <a16:creationId xmlns:a16="http://schemas.microsoft.com/office/drawing/2014/main" id="{66488C5A-6A4E-4DB0-8387-AD1ACD6B423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01" name="Text Box 1">
          <a:extLst>
            <a:ext uri="{FF2B5EF4-FFF2-40B4-BE49-F238E27FC236}">
              <a16:creationId xmlns:a16="http://schemas.microsoft.com/office/drawing/2014/main" id="{93BB3985-E51B-499D-91F1-68E336A0522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02" name="Text Box 1">
          <a:extLst>
            <a:ext uri="{FF2B5EF4-FFF2-40B4-BE49-F238E27FC236}">
              <a16:creationId xmlns:a16="http://schemas.microsoft.com/office/drawing/2014/main" id="{95F388B3-061C-4E6C-BB33-F33A34B6F2A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03" name="Text Box 1">
          <a:extLst>
            <a:ext uri="{FF2B5EF4-FFF2-40B4-BE49-F238E27FC236}">
              <a16:creationId xmlns:a16="http://schemas.microsoft.com/office/drawing/2014/main" id="{B9088EF1-125E-4A52-B560-8590B60C63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04" name="Text Box 1">
          <a:extLst>
            <a:ext uri="{FF2B5EF4-FFF2-40B4-BE49-F238E27FC236}">
              <a16:creationId xmlns:a16="http://schemas.microsoft.com/office/drawing/2014/main" id="{B2386BA5-4A25-4115-8873-7FDAFCAB610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05" name="Text Box 1">
          <a:extLst>
            <a:ext uri="{FF2B5EF4-FFF2-40B4-BE49-F238E27FC236}">
              <a16:creationId xmlns:a16="http://schemas.microsoft.com/office/drawing/2014/main" id="{67A11E6E-BD5F-4399-98A9-9F070F74FE1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06" name="Text Box 1">
          <a:extLst>
            <a:ext uri="{FF2B5EF4-FFF2-40B4-BE49-F238E27FC236}">
              <a16:creationId xmlns:a16="http://schemas.microsoft.com/office/drawing/2014/main" id="{C4229C4C-7C48-4A35-A6AE-B7B59E5D910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07" name="Text Box 1">
          <a:extLst>
            <a:ext uri="{FF2B5EF4-FFF2-40B4-BE49-F238E27FC236}">
              <a16:creationId xmlns:a16="http://schemas.microsoft.com/office/drawing/2014/main" id="{4933A986-C5CB-46DE-B623-E55E84EE76B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08" name="Text Box 1">
          <a:extLst>
            <a:ext uri="{FF2B5EF4-FFF2-40B4-BE49-F238E27FC236}">
              <a16:creationId xmlns:a16="http://schemas.microsoft.com/office/drawing/2014/main" id="{FC83E48E-4006-429D-B8B0-646ABC304CD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09" name="Text Box 1">
          <a:extLst>
            <a:ext uri="{FF2B5EF4-FFF2-40B4-BE49-F238E27FC236}">
              <a16:creationId xmlns:a16="http://schemas.microsoft.com/office/drawing/2014/main" id="{5DBD37C8-A53B-4406-AC2B-1FCA4AA99CC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10" name="Text Box 1">
          <a:extLst>
            <a:ext uri="{FF2B5EF4-FFF2-40B4-BE49-F238E27FC236}">
              <a16:creationId xmlns:a16="http://schemas.microsoft.com/office/drawing/2014/main" id="{C931866C-AB90-4B3A-B7B7-7BE79B02EEF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FEBA8B28-410B-4065-8B95-2EE461AE560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12" name="Text Box 1">
          <a:extLst>
            <a:ext uri="{FF2B5EF4-FFF2-40B4-BE49-F238E27FC236}">
              <a16:creationId xmlns:a16="http://schemas.microsoft.com/office/drawing/2014/main" id="{6A71DB4E-64AE-4A3E-9D1C-96CD3D4EDC0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13" name="Text Box 1">
          <a:extLst>
            <a:ext uri="{FF2B5EF4-FFF2-40B4-BE49-F238E27FC236}">
              <a16:creationId xmlns:a16="http://schemas.microsoft.com/office/drawing/2014/main" id="{2CB3D0CA-684C-4888-87E4-AB9C357CDE6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14" name="Text Box 1">
          <a:extLst>
            <a:ext uri="{FF2B5EF4-FFF2-40B4-BE49-F238E27FC236}">
              <a16:creationId xmlns:a16="http://schemas.microsoft.com/office/drawing/2014/main" id="{68404CB9-40A9-4D13-AD0A-AF56DE2190D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15" name="Text Box 1">
          <a:extLst>
            <a:ext uri="{FF2B5EF4-FFF2-40B4-BE49-F238E27FC236}">
              <a16:creationId xmlns:a16="http://schemas.microsoft.com/office/drawing/2014/main" id="{BB036777-7A63-4D76-8624-CCE2C65B9DE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16" name="Text Box 1">
          <a:extLst>
            <a:ext uri="{FF2B5EF4-FFF2-40B4-BE49-F238E27FC236}">
              <a16:creationId xmlns:a16="http://schemas.microsoft.com/office/drawing/2014/main" id="{BB85296D-9C88-486E-9DBB-141B281FCA6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17" name="Text Box 1">
          <a:extLst>
            <a:ext uri="{FF2B5EF4-FFF2-40B4-BE49-F238E27FC236}">
              <a16:creationId xmlns:a16="http://schemas.microsoft.com/office/drawing/2014/main" id="{9C3F9FD2-B8D6-471B-AB1A-2451F44AC27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18" name="Text Box 1">
          <a:extLst>
            <a:ext uri="{FF2B5EF4-FFF2-40B4-BE49-F238E27FC236}">
              <a16:creationId xmlns:a16="http://schemas.microsoft.com/office/drawing/2014/main" id="{C1BFFA34-116D-427D-B30D-6A54C72FA74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19" name="Text Box 1">
          <a:extLst>
            <a:ext uri="{FF2B5EF4-FFF2-40B4-BE49-F238E27FC236}">
              <a16:creationId xmlns:a16="http://schemas.microsoft.com/office/drawing/2014/main" id="{C815CA9C-E614-4CDC-ABFB-A86AA6D690A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0" name="Text Box 1">
          <a:extLst>
            <a:ext uri="{FF2B5EF4-FFF2-40B4-BE49-F238E27FC236}">
              <a16:creationId xmlns:a16="http://schemas.microsoft.com/office/drawing/2014/main" id="{8FDC8F6C-7283-4602-87C5-164054A04F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1" name="Text Box 1">
          <a:extLst>
            <a:ext uri="{FF2B5EF4-FFF2-40B4-BE49-F238E27FC236}">
              <a16:creationId xmlns:a16="http://schemas.microsoft.com/office/drawing/2014/main" id="{51D5496F-157F-486F-939F-179E2FE44A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2" name="Text Box 1">
          <a:extLst>
            <a:ext uri="{FF2B5EF4-FFF2-40B4-BE49-F238E27FC236}">
              <a16:creationId xmlns:a16="http://schemas.microsoft.com/office/drawing/2014/main" id="{290AD5F4-C247-452B-B4F1-8626AC084CE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3" name="Text Box 1">
          <a:extLst>
            <a:ext uri="{FF2B5EF4-FFF2-40B4-BE49-F238E27FC236}">
              <a16:creationId xmlns:a16="http://schemas.microsoft.com/office/drawing/2014/main" id="{91408FA7-394F-413A-85E2-CB9B372D73E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4" name="Text Box 1">
          <a:extLst>
            <a:ext uri="{FF2B5EF4-FFF2-40B4-BE49-F238E27FC236}">
              <a16:creationId xmlns:a16="http://schemas.microsoft.com/office/drawing/2014/main" id="{D3D36DEF-517C-4DED-9D09-8C0140440BC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5" name="Text Box 1">
          <a:extLst>
            <a:ext uri="{FF2B5EF4-FFF2-40B4-BE49-F238E27FC236}">
              <a16:creationId xmlns:a16="http://schemas.microsoft.com/office/drawing/2014/main" id="{C0EEDDBF-29C1-4B37-81D3-9F8414CA1F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6" name="Text Box 1">
          <a:extLst>
            <a:ext uri="{FF2B5EF4-FFF2-40B4-BE49-F238E27FC236}">
              <a16:creationId xmlns:a16="http://schemas.microsoft.com/office/drawing/2014/main" id="{EB475F4A-3339-47CF-8EB0-53A2805D1D6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7" name="Text Box 1">
          <a:extLst>
            <a:ext uri="{FF2B5EF4-FFF2-40B4-BE49-F238E27FC236}">
              <a16:creationId xmlns:a16="http://schemas.microsoft.com/office/drawing/2014/main" id="{883512B8-0C48-4F4C-AE94-14E25B8910E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8" name="Text Box 1">
          <a:extLst>
            <a:ext uri="{FF2B5EF4-FFF2-40B4-BE49-F238E27FC236}">
              <a16:creationId xmlns:a16="http://schemas.microsoft.com/office/drawing/2014/main" id="{3D6B3F3A-F887-40C4-9CB5-8F80FBE2DE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729" name="Text Box 1">
          <a:extLst>
            <a:ext uri="{FF2B5EF4-FFF2-40B4-BE49-F238E27FC236}">
              <a16:creationId xmlns:a16="http://schemas.microsoft.com/office/drawing/2014/main" id="{8AEC6A90-7759-4FAD-803A-A638D6A84C5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30" name="Text Box 1">
          <a:extLst>
            <a:ext uri="{FF2B5EF4-FFF2-40B4-BE49-F238E27FC236}">
              <a16:creationId xmlns:a16="http://schemas.microsoft.com/office/drawing/2014/main" id="{4D637DC9-C85D-4B7D-810F-0EFF25132A5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31" name="Text Box 1">
          <a:extLst>
            <a:ext uri="{FF2B5EF4-FFF2-40B4-BE49-F238E27FC236}">
              <a16:creationId xmlns:a16="http://schemas.microsoft.com/office/drawing/2014/main" id="{65FC65EB-0183-4336-B6AD-D0147ED6759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32" name="Text Box 1">
          <a:extLst>
            <a:ext uri="{FF2B5EF4-FFF2-40B4-BE49-F238E27FC236}">
              <a16:creationId xmlns:a16="http://schemas.microsoft.com/office/drawing/2014/main" id="{AB295194-D24B-4FCB-B4A2-1F3FCEEFB1D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E2357020-66D5-40A1-A2FA-E74FAFC00B8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34" name="Text Box 1">
          <a:extLst>
            <a:ext uri="{FF2B5EF4-FFF2-40B4-BE49-F238E27FC236}">
              <a16:creationId xmlns:a16="http://schemas.microsoft.com/office/drawing/2014/main" id="{830A96B2-E7C5-4E0A-86D5-7D072FEF978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35" name="Text Box 1">
          <a:extLst>
            <a:ext uri="{FF2B5EF4-FFF2-40B4-BE49-F238E27FC236}">
              <a16:creationId xmlns:a16="http://schemas.microsoft.com/office/drawing/2014/main" id="{E7BF04DB-F215-44F3-953F-44BDFF22C21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36" name="Text Box 1">
          <a:extLst>
            <a:ext uri="{FF2B5EF4-FFF2-40B4-BE49-F238E27FC236}">
              <a16:creationId xmlns:a16="http://schemas.microsoft.com/office/drawing/2014/main" id="{2E426AD0-9448-48C7-84CF-869DAD25049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B0D09C49-CDC4-472A-A1D0-3CC95A8C1A7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38" name="Text Box 1">
          <a:extLst>
            <a:ext uri="{FF2B5EF4-FFF2-40B4-BE49-F238E27FC236}">
              <a16:creationId xmlns:a16="http://schemas.microsoft.com/office/drawing/2014/main" id="{EE8C2400-349B-4B00-8D5A-5F879233D04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39" name="Text Box 1">
          <a:extLst>
            <a:ext uri="{FF2B5EF4-FFF2-40B4-BE49-F238E27FC236}">
              <a16:creationId xmlns:a16="http://schemas.microsoft.com/office/drawing/2014/main" id="{DE82761F-DFA6-4F0E-A386-FDF37E01723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40" name="Text Box 1">
          <a:extLst>
            <a:ext uri="{FF2B5EF4-FFF2-40B4-BE49-F238E27FC236}">
              <a16:creationId xmlns:a16="http://schemas.microsoft.com/office/drawing/2014/main" id="{B5EBB734-3810-499E-BAF3-DCB508B4A9D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41" name="Text Box 1">
          <a:extLst>
            <a:ext uri="{FF2B5EF4-FFF2-40B4-BE49-F238E27FC236}">
              <a16:creationId xmlns:a16="http://schemas.microsoft.com/office/drawing/2014/main" id="{C0E56A4F-F3D2-415A-BA6C-A41D51A0CA9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42" name="Text Box 1">
          <a:extLst>
            <a:ext uri="{FF2B5EF4-FFF2-40B4-BE49-F238E27FC236}">
              <a16:creationId xmlns:a16="http://schemas.microsoft.com/office/drawing/2014/main" id="{7D3BEAF0-B022-4F99-866F-4BBE74977C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0350092F-2417-42DB-8641-2F4781AA25A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44" name="Text Box 1">
          <a:extLst>
            <a:ext uri="{FF2B5EF4-FFF2-40B4-BE49-F238E27FC236}">
              <a16:creationId xmlns:a16="http://schemas.microsoft.com/office/drawing/2014/main" id="{67C4EB36-4FEC-42EC-8F5C-C61C1282F55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45" name="Text Box 1">
          <a:extLst>
            <a:ext uri="{FF2B5EF4-FFF2-40B4-BE49-F238E27FC236}">
              <a16:creationId xmlns:a16="http://schemas.microsoft.com/office/drawing/2014/main" id="{5F0CA666-A6FC-49EC-A384-CA34128FBB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46" name="Text Box 1">
          <a:extLst>
            <a:ext uri="{FF2B5EF4-FFF2-40B4-BE49-F238E27FC236}">
              <a16:creationId xmlns:a16="http://schemas.microsoft.com/office/drawing/2014/main" id="{C3221FC0-F3F5-4ADB-9337-1C4DDB9FE83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47" name="Text Box 1">
          <a:extLst>
            <a:ext uri="{FF2B5EF4-FFF2-40B4-BE49-F238E27FC236}">
              <a16:creationId xmlns:a16="http://schemas.microsoft.com/office/drawing/2014/main" id="{5A473D4C-09FF-4F63-87DF-69AA431C1B0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48" name="Text Box 1">
          <a:extLst>
            <a:ext uri="{FF2B5EF4-FFF2-40B4-BE49-F238E27FC236}">
              <a16:creationId xmlns:a16="http://schemas.microsoft.com/office/drawing/2014/main" id="{1425BB2E-8E9A-4379-9F0B-1CD2D438108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ECD30F5C-78B6-4A1A-AEA6-79AF8E26D57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50" name="Text Box 1">
          <a:extLst>
            <a:ext uri="{FF2B5EF4-FFF2-40B4-BE49-F238E27FC236}">
              <a16:creationId xmlns:a16="http://schemas.microsoft.com/office/drawing/2014/main" id="{4D5CF406-5BED-41E4-A64F-62AADCCF523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51" name="Text Box 1">
          <a:extLst>
            <a:ext uri="{FF2B5EF4-FFF2-40B4-BE49-F238E27FC236}">
              <a16:creationId xmlns:a16="http://schemas.microsoft.com/office/drawing/2014/main" id="{6E89D424-723D-46BF-A433-58B34B0E5D0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8D534E29-FAD4-4993-A3FE-69EF6348A97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53" name="Text Box 1">
          <a:extLst>
            <a:ext uri="{FF2B5EF4-FFF2-40B4-BE49-F238E27FC236}">
              <a16:creationId xmlns:a16="http://schemas.microsoft.com/office/drawing/2014/main" id="{194AC2F4-D953-4E0A-92DA-DF0B0BB3EFF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54" name="Text Box 1">
          <a:extLst>
            <a:ext uri="{FF2B5EF4-FFF2-40B4-BE49-F238E27FC236}">
              <a16:creationId xmlns:a16="http://schemas.microsoft.com/office/drawing/2014/main" id="{7819D525-D759-4FDB-96CF-5ECD069E964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954E1F53-DD8A-4F7E-A8A8-72D1C8A19BB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56" name="Text Box 1">
          <a:extLst>
            <a:ext uri="{FF2B5EF4-FFF2-40B4-BE49-F238E27FC236}">
              <a16:creationId xmlns:a16="http://schemas.microsoft.com/office/drawing/2014/main" id="{649D5215-9DC7-44A9-8A77-145D88B2933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57" name="Text Box 1">
          <a:extLst>
            <a:ext uri="{FF2B5EF4-FFF2-40B4-BE49-F238E27FC236}">
              <a16:creationId xmlns:a16="http://schemas.microsoft.com/office/drawing/2014/main" id="{C718DE68-7227-4653-A2ED-CA15B983A92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58" name="Text Box 1">
          <a:extLst>
            <a:ext uri="{FF2B5EF4-FFF2-40B4-BE49-F238E27FC236}">
              <a16:creationId xmlns:a16="http://schemas.microsoft.com/office/drawing/2014/main" id="{BF5B3977-5F37-434E-A04D-0D6589A21E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59" name="Text Box 1">
          <a:extLst>
            <a:ext uri="{FF2B5EF4-FFF2-40B4-BE49-F238E27FC236}">
              <a16:creationId xmlns:a16="http://schemas.microsoft.com/office/drawing/2014/main" id="{C0554979-002C-4993-A6FE-BC480B22D8D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60" name="Text Box 1">
          <a:extLst>
            <a:ext uri="{FF2B5EF4-FFF2-40B4-BE49-F238E27FC236}">
              <a16:creationId xmlns:a16="http://schemas.microsoft.com/office/drawing/2014/main" id="{9F1465A7-3E6C-4D10-9F8A-1ABCC8B15A3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C1F85682-7DBE-469D-AD90-988BBF3BC4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62" name="Text Box 1">
          <a:extLst>
            <a:ext uri="{FF2B5EF4-FFF2-40B4-BE49-F238E27FC236}">
              <a16:creationId xmlns:a16="http://schemas.microsoft.com/office/drawing/2014/main" id="{DD26EDA6-21C0-40CF-AC21-06837356A03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63" name="Text Box 1">
          <a:extLst>
            <a:ext uri="{FF2B5EF4-FFF2-40B4-BE49-F238E27FC236}">
              <a16:creationId xmlns:a16="http://schemas.microsoft.com/office/drawing/2014/main" id="{6A7B6320-1EAC-438B-B5D9-A2F3EE72306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64" name="Text Box 1">
          <a:extLst>
            <a:ext uri="{FF2B5EF4-FFF2-40B4-BE49-F238E27FC236}">
              <a16:creationId xmlns:a16="http://schemas.microsoft.com/office/drawing/2014/main" id="{864FCC7B-6728-4A8A-98BF-12A9B59AFA3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65" name="Text Box 1">
          <a:extLst>
            <a:ext uri="{FF2B5EF4-FFF2-40B4-BE49-F238E27FC236}">
              <a16:creationId xmlns:a16="http://schemas.microsoft.com/office/drawing/2014/main" id="{273253F5-9149-4176-98B3-1BDA0EDA0A9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66" name="Text Box 1">
          <a:extLst>
            <a:ext uri="{FF2B5EF4-FFF2-40B4-BE49-F238E27FC236}">
              <a16:creationId xmlns:a16="http://schemas.microsoft.com/office/drawing/2014/main" id="{1E9A8F3D-DD80-4F02-9674-FF3F87EA3CC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59C54338-2F33-42A3-B9C1-32EF55FBBBB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68" name="Text Box 1">
          <a:extLst>
            <a:ext uri="{FF2B5EF4-FFF2-40B4-BE49-F238E27FC236}">
              <a16:creationId xmlns:a16="http://schemas.microsoft.com/office/drawing/2014/main" id="{EF46A9D1-8811-4358-A2D7-BA8C21F3192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69" name="Text Box 1">
          <a:extLst>
            <a:ext uri="{FF2B5EF4-FFF2-40B4-BE49-F238E27FC236}">
              <a16:creationId xmlns:a16="http://schemas.microsoft.com/office/drawing/2014/main" id="{B3957FC8-BE3A-4087-B0AF-A332A98C8B7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70" name="Text Box 1">
          <a:extLst>
            <a:ext uri="{FF2B5EF4-FFF2-40B4-BE49-F238E27FC236}">
              <a16:creationId xmlns:a16="http://schemas.microsoft.com/office/drawing/2014/main" id="{A48D3553-C7FA-4049-B457-291EF16BDB3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71" name="Text Box 1">
          <a:extLst>
            <a:ext uri="{FF2B5EF4-FFF2-40B4-BE49-F238E27FC236}">
              <a16:creationId xmlns:a16="http://schemas.microsoft.com/office/drawing/2014/main" id="{25E00FA8-D347-44A6-B22B-3E7858FEA30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72" name="Text Box 1">
          <a:extLst>
            <a:ext uri="{FF2B5EF4-FFF2-40B4-BE49-F238E27FC236}">
              <a16:creationId xmlns:a16="http://schemas.microsoft.com/office/drawing/2014/main" id="{2C3A14D0-BFD8-42DD-B09C-AE790D6C174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757A6C3B-7EE9-4055-8D64-0878ABC28EC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774" name="Text Box 1">
          <a:extLst>
            <a:ext uri="{FF2B5EF4-FFF2-40B4-BE49-F238E27FC236}">
              <a16:creationId xmlns:a16="http://schemas.microsoft.com/office/drawing/2014/main" id="{670BF5B6-A0CC-4441-8324-F2729AABB72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775" name="Text Box 1">
          <a:extLst>
            <a:ext uri="{FF2B5EF4-FFF2-40B4-BE49-F238E27FC236}">
              <a16:creationId xmlns:a16="http://schemas.microsoft.com/office/drawing/2014/main" id="{3C813B68-9E25-42F2-9200-01D07F9A1CD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776" name="Text Box 1">
          <a:extLst>
            <a:ext uri="{FF2B5EF4-FFF2-40B4-BE49-F238E27FC236}">
              <a16:creationId xmlns:a16="http://schemas.microsoft.com/office/drawing/2014/main" id="{34C7CD99-208C-4661-AAAB-A29CEAFDCAE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3F4EBD2E-D453-4485-84CF-7FC7C9C05F1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78" name="Text Box 1">
          <a:extLst>
            <a:ext uri="{FF2B5EF4-FFF2-40B4-BE49-F238E27FC236}">
              <a16:creationId xmlns:a16="http://schemas.microsoft.com/office/drawing/2014/main" id="{99A38127-1525-4A64-B9E0-0F4BE699EEB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2DFE6594-0936-4CF4-9325-90527DB93E2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80" name="Text Box 1">
          <a:extLst>
            <a:ext uri="{FF2B5EF4-FFF2-40B4-BE49-F238E27FC236}">
              <a16:creationId xmlns:a16="http://schemas.microsoft.com/office/drawing/2014/main" id="{FC0DB05A-B8E6-4C17-8971-79B66541677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81" name="Text Box 1">
          <a:extLst>
            <a:ext uri="{FF2B5EF4-FFF2-40B4-BE49-F238E27FC236}">
              <a16:creationId xmlns:a16="http://schemas.microsoft.com/office/drawing/2014/main" id="{7EC5AF25-AC56-4F1B-AE1D-DE9E883E8CA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82" name="Text Box 1">
          <a:extLst>
            <a:ext uri="{FF2B5EF4-FFF2-40B4-BE49-F238E27FC236}">
              <a16:creationId xmlns:a16="http://schemas.microsoft.com/office/drawing/2014/main" id="{D09964BF-A924-4255-A23F-1592A0FCA7A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83" name="Text Box 1">
          <a:extLst>
            <a:ext uri="{FF2B5EF4-FFF2-40B4-BE49-F238E27FC236}">
              <a16:creationId xmlns:a16="http://schemas.microsoft.com/office/drawing/2014/main" id="{924702DD-80C0-4A5E-9585-953FDD91BD6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84" name="Text Box 1">
          <a:extLst>
            <a:ext uri="{FF2B5EF4-FFF2-40B4-BE49-F238E27FC236}">
              <a16:creationId xmlns:a16="http://schemas.microsoft.com/office/drawing/2014/main" id="{82576284-B740-4484-BD5F-D000D3E8E78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BC2A571A-107B-4A26-ABE0-A85AA9851E0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86" name="Text Box 1">
          <a:extLst>
            <a:ext uri="{FF2B5EF4-FFF2-40B4-BE49-F238E27FC236}">
              <a16:creationId xmlns:a16="http://schemas.microsoft.com/office/drawing/2014/main" id="{953EBCAB-001A-41B0-9A7A-5F20818E8E2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87" name="Text Box 1">
          <a:extLst>
            <a:ext uri="{FF2B5EF4-FFF2-40B4-BE49-F238E27FC236}">
              <a16:creationId xmlns:a16="http://schemas.microsoft.com/office/drawing/2014/main" id="{09867F5C-E58A-4F36-ACA9-00D1D97EE7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88" name="Text Box 1">
          <a:extLst>
            <a:ext uri="{FF2B5EF4-FFF2-40B4-BE49-F238E27FC236}">
              <a16:creationId xmlns:a16="http://schemas.microsoft.com/office/drawing/2014/main" id="{6AC7534F-56A6-456F-B4BD-CACA6A46E2A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89" name="Text Box 1">
          <a:extLst>
            <a:ext uri="{FF2B5EF4-FFF2-40B4-BE49-F238E27FC236}">
              <a16:creationId xmlns:a16="http://schemas.microsoft.com/office/drawing/2014/main" id="{55E4DB88-A0CA-4429-9FF4-7C6EFF15BE3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90" name="Text Box 1">
          <a:extLst>
            <a:ext uri="{FF2B5EF4-FFF2-40B4-BE49-F238E27FC236}">
              <a16:creationId xmlns:a16="http://schemas.microsoft.com/office/drawing/2014/main" id="{F6F3AD1A-84E2-443C-A4A6-711FFEBA2A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20E99146-A4EC-4597-90C0-A1433AD8415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92" name="Text Box 1">
          <a:extLst>
            <a:ext uri="{FF2B5EF4-FFF2-40B4-BE49-F238E27FC236}">
              <a16:creationId xmlns:a16="http://schemas.microsoft.com/office/drawing/2014/main" id="{E224281E-6D23-4F01-9CC2-845B54FF570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93" name="Text Box 1">
          <a:extLst>
            <a:ext uri="{FF2B5EF4-FFF2-40B4-BE49-F238E27FC236}">
              <a16:creationId xmlns:a16="http://schemas.microsoft.com/office/drawing/2014/main" id="{0AD66847-E953-4A49-86BB-6835534837A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94" name="Text Box 1">
          <a:extLst>
            <a:ext uri="{FF2B5EF4-FFF2-40B4-BE49-F238E27FC236}">
              <a16:creationId xmlns:a16="http://schemas.microsoft.com/office/drawing/2014/main" id="{FE63B276-5E68-444E-B7DA-202211773CD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95" name="Text Box 1">
          <a:extLst>
            <a:ext uri="{FF2B5EF4-FFF2-40B4-BE49-F238E27FC236}">
              <a16:creationId xmlns:a16="http://schemas.microsoft.com/office/drawing/2014/main" id="{8348BAD9-DD0C-4EFB-8CE4-4D538BADE8D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796" name="Text Box 1">
          <a:extLst>
            <a:ext uri="{FF2B5EF4-FFF2-40B4-BE49-F238E27FC236}">
              <a16:creationId xmlns:a16="http://schemas.microsoft.com/office/drawing/2014/main" id="{800ECB6C-CFD9-4822-B446-6275919C634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CC8FAFBB-2F49-43E1-957B-C1A2F3F9701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98" name="Text Box 1">
          <a:extLst>
            <a:ext uri="{FF2B5EF4-FFF2-40B4-BE49-F238E27FC236}">
              <a16:creationId xmlns:a16="http://schemas.microsoft.com/office/drawing/2014/main" id="{3935F870-4226-4870-85FA-D20400CFF55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4E5318D8-7A40-4202-8566-2F5F630ADDD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00" name="Text Box 1">
          <a:extLst>
            <a:ext uri="{FF2B5EF4-FFF2-40B4-BE49-F238E27FC236}">
              <a16:creationId xmlns:a16="http://schemas.microsoft.com/office/drawing/2014/main" id="{015DC2EE-F38F-46F9-82E1-FDAFB2BBF26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01" name="Text Box 1">
          <a:extLst>
            <a:ext uri="{FF2B5EF4-FFF2-40B4-BE49-F238E27FC236}">
              <a16:creationId xmlns:a16="http://schemas.microsoft.com/office/drawing/2014/main" id="{3AD10613-DEC5-4B4B-904D-2C6B0C496C9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2" name="Text Box 1">
          <a:extLst>
            <a:ext uri="{FF2B5EF4-FFF2-40B4-BE49-F238E27FC236}">
              <a16:creationId xmlns:a16="http://schemas.microsoft.com/office/drawing/2014/main" id="{ACBA6D3D-7030-4E02-B29B-BEEF5523268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C21B36EF-492F-4638-A583-E21927D6C83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4" name="Text Box 1">
          <a:extLst>
            <a:ext uri="{FF2B5EF4-FFF2-40B4-BE49-F238E27FC236}">
              <a16:creationId xmlns:a16="http://schemas.microsoft.com/office/drawing/2014/main" id="{1E90A17B-712B-41C3-9F0C-31F636EE745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0EF02136-F282-4726-AC52-82F37F86694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F036082B-6C36-4F13-BDE1-0E3CF35E1DE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92737A68-D592-487F-B180-549AF730973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8" name="Text Box 1">
          <a:extLst>
            <a:ext uri="{FF2B5EF4-FFF2-40B4-BE49-F238E27FC236}">
              <a16:creationId xmlns:a16="http://schemas.microsoft.com/office/drawing/2014/main" id="{374CF445-F21E-450C-A23E-0976D2D0ACD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1220C080-7621-465A-A210-D4C70153774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0" name="Text Box 1">
          <a:extLst>
            <a:ext uri="{FF2B5EF4-FFF2-40B4-BE49-F238E27FC236}">
              <a16:creationId xmlns:a16="http://schemas.microsoft.com/office/drawing/2014/main" id="{778A6D84-9495-4EA2-81D9-224FF18C350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1" name="Text Box 1">
          <a:extLst>
            <a:ext uri="{FF2B5EF4-FFF2-40B4-BE49-F238E27FC236}">
              <a16:creationId xmlns:a16="http://schemas.microsoft.com/office/drawing/2014/main" id="{61CFB573-3536-4E43-9FB8-430C50FD2C4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2" name="Text Box 1">
          <a:extLst>
            <a:ext uri="{FF2B5EF4-FFF2-40B4-BE49-F238E27FC236}">
              <a16:creationId xmlns:a16="http://schemas.microsoft.com/office/drawing/2014/main" id="{5921CB61-B101-4FCE-8A1D-3A50B1C02BC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3" name="Text Box 1">
          <a:extLst>
            <a:ext uri="{FF2B5EF4-FFF2-40B4-BE49-F238E27FC236}">
              <a16:creationId xmlns:a16="http://schemas.microsoft.com/office/drawing/2014/main" id="{28FBFA8C-8C4C-42DE-A17D-40F6ED42A9F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4" name="Text Box 1">
          <a:extLst>
            <a:ext uri="{FF2B5EF4-FFF2-40B4-BE49-F238E27FC236}">
              <a16:creationId xmlns:a16="http://schemas.microsoft.com/office/drawing/2014/main" id="{63D60972-10E0-4BAA-9E8C-57D4591E7D8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584EC058-CCF0-447A-9789-FF8DB75E1CC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6" name="Text Box 1">
          <a:extLst>
            <a:ext uri="{FF2B5EF4-FFF2-40B4-BE49-F238E27FC236}">
              <a16:creationId xmlns:a16="http://schemas.microsoft.com/office/drawing/2014/main" id="{55F8BF0D-8F23-45FC-85C7-8035878AE31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175260</xdr:rowOff>
    </xdr:to>
    <xdr:sp macro="" textlink="">
      <xdr:nvSpPr>
        <xdr:cNvPr id="6817" name="Text Box 1">
          <a:extLst>
            <a:ext uri="{FF2B5EF4-FFF2-40B4-BE49-F238E27FC236}">
              <a16:creationId xmlns:a16="http://schemas.microsoft.com/office/drawing/2014/main" id="{15DE1655-DFB8-4C19-8F94-CAE96960A08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18" name="Text Box 1">
          <a:extLst>
            <a:ext uri="{FF2B5EF4-FFF2-40B4-BE49-F238E27FC236}">
              <a16:creationId xmlns:a16="http://schemas.microsoft.com/office/drawing/2014/main" id="{6B71C830-E924-41F0-BED8-098DB2A6381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19" name="Text Box 1">
          <a:extLst>
            <a:ext uri="{FF2B5EF4-FFF2-40B4-BE49-F238E27FC236}">
              <a16:creationId xmlns:a16="http://schemas.microsoft.com/office/drawing/2014/main" id="{498C7652-68AE-4687-ACB4-34217B51B6C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20" name="Text Box 1">
          <a:extLst>
            <a:ext uri="{FF2B5EF4-FFF2-40B4-BE49-F238E27FC236}">
              <a16:creationId xmlns:a16="http://schemas.microsoft.com/office/drawing/2014/main" id="{84BB9259-A432-47C0-80F5-1E2692C610C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9B71162F-1102-4DBC-9B81-4F9452B0301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57A48486-8670-406D-8C61-474F3FF75A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23" name="Text Box 1">
          <a:extLst>
            <a:ext uri="{FF2B5EF4-FFF2-40B4-BE49-F238E27FC236}">
              <a16:creationId xmlns:a16="http://schemas.microsoft.com/office/drawing/2014/main" id="{B716EE0B-5141-4E98-93CD-2400068640A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24" name="Text Box 1">
          <a:extLst>
            <a:ext uri="{FF2B5EF4-FFF2-40B4-BE49-F238E27FC236}">
              <a16:creationId xmlns:a16="http://schemas.microsoft.com/office/drawing/2014/main" id="{E93C8FCB-C012-4927-B51C-77819F6F1D6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25" name="Text Box 1">
          <a:extLst>
            <a:ext uri="{FF2B5EF4-FFF2-40B4-BE49-F238E27FC236}">
              <a16:creationId xmlns:a16="http://schemas.microsoft.com/office/drawing/2014/main" id="{96062926-97B2-49B4-8689-0D9A969BCAD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26" name="Text Box 1">
          <a:extLst>
            <a:ext uri="{FF2B5EF4-FFF2-40B4-BE49-F238E27FC236}">
              <a16:creationId xmlns:a16="http://schemas.microsoft.com/office/drawing/2014/main" id="{B1BF9789-9F31-421C-9AD4-A91EC75F2C5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2554F586-0437-4361-A942-FEC07935E16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28" name="Text Box 1">
          <a:extLst>
            <a:ext uri="{FF2B5EF4-FFF2-40B4-BE49-F238E27FC236}">
              <a16:creationId xmlns:a16="http://schemas.microsoft.com/office/drawing/2014/main" id="{D683FC48-9FAD-4125-8A91-6A7C7380AD1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29" name="Text Box 1">
          <a:extLst>
            <a:ext uri="{FF2B5EF4-FFF2-40B4-BE49-F238E27FC236}">
              <a16:creationId xmlns:a16="http://schemas.microsoft.com/office/drawing/2014/main" id="{83D34088-7EDB-4153-9982-A93ADB672B5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30" name="Text Box 1">
          <a:extLst>
            <a:ext uri="{FF2B5EF4-FFF2-40B4-BE49-F238E27FC236}">
              <a16:creationId xmlns:a16="http://schemas.microsoft.com/office/drawing/2014/main" id="{13A41D0E-22F8-40D4-9F77-1BEDFAAFA84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31" name="Text Box 1">
          <a:extLst>
            <a:ext uri="{FF2B5EF4-FFF2-40B4-BE49-F238E27FC236}">
              <a16:creationId xmlns:a16="http://schemas.microsoft.com/office/drawing/2014/main" id="{ACEA7670-2832-41EB-B9FA-27CFB32FE98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32" name="Text Box 1">
          <a:extLst>
            <a:ext uri="{FF2B5EF4-FFF2-40B4-BE49-F238E27FC236}">
              <a16:creationId xmlns:a16="http://schemas.microsoft.com/office/drawing/2014/main" id="{590E133A-5843-4085-94EF-14C763A64F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33" name="Text Box 1">
          <a:extLst>
            <a:ext uri="{FF2B5EF4-FFF2-40B4-BE49-F238E27FC236}">
              <a16:creationId xmlns:a16="http://schemas.microsoft.com/office/drawing/2014/main" id="{C26A15D3-5670-47FA-B64E-AB45A0E2E00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34" name="Text Box 1">
          <a:extLst>
            <a:ext uri="{FF2B5EF4-FFF2-40B4-BE49-F238E27FC236}">
              <a16:creationId xmlns:a16="http://schemas.microsoft.com/office/drawing/2014/main" id="{7EDA3D91-8AA8-4811-9DA8-792C45283FD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35" name="Text Box 1">
          <a:extLst>
            <a:ext uri="{FF2B5EF4-FFF2-40B4-BE49-F238E27FC236}">
              <a16:creationId xmlns:a16="http://schemas.microsoft.com/office/drawing/2014/main" id="{3ED824E7-182D-42C7-9051-7C3819B9C29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36" name="Text Box 1">
          <a:extLst>
            <a:ext uri="{FF2B5EF4-FFF2-40B4-BE49-F238E27FC236}">
              <a16:creationId xmlns:a16="http://schemas.microsoft.com/office/drawing/2014/main" id="{EC9F5913-F223-4508-ADA5-33FC7E4B85A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69021565-25A2-4653-9948-15E8E46D1E6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38" name="Text Box 1">
          <a:extLst>
            <a:ext uri="{FF2B5EF4-FFF2-40B4-BE49-F238E27FC236}">
              <a16:creationId xmlns:a16="http://schemas.microsoft.com/office/drawing/2014/main" id="{6EA51151-E54F-47B5-97C0-FB13B047193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39" name="Text Box 1">
          <a:extLst>
            <a:ext uri="{FF2B5EF4-FFF2-40B4-BE49-F238E27FC236}">
              <a16:creationId xmlns:a16="http://schemas.microsoft.com/office/drawing/2014/main" id="{C7A92F12-4C37-4EBE-A7E3-F2F0596C3F5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40" name="Text Box 1">
          <a:extLst>
            <a:ext uri="{FF2B5EF4-FFF2-40B4-BE49-F238E27FC236}">
              <a16:creationId xmlns:a16="http://schemas.microsoft.com/office/drawing/2014/main" id="{177E20A9-5AA4-4F1D-A55A-7509CB368C2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41" name="Text Box 1">
          <a:extLst>
            <a:ext uri="{FF2B5EF4-FFF2-40B4-BE49-F238E27FC236}">
              <a16:creationId xmlns:a16="http://schemas.microsoft.com/office/drawing/2014/main" id="{785C7373-155B-46D8-ADD4-C087B8FBA05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42" name="Text Box 1">
          <a:extLst>
            <a:ext uri="{FF2B5EF4-FFF2-40B4-BE49-F238E27FC236}">
              <a16:creationId xmlns:a16="http://schemas.microsoft.com/office/drawing/2014/main" id="{685ABBEA-1FBB-493E-9F7F-7BCAE0D6843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43" name="Text Box 1">
          <a:extLst>
            <a:ext uri="{FF2B5EF4-FFF2-40B4-BE49-F238E27FC236}">
              <a16:creationId xmlns:a16="http://schemas.microsoft.com/office/drawing/2014/main" id="{B0D38805-0930-4749-9919-9A7CA061642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44" name="Text Box 1">
          <a:extLst>
            <a:ext uri="{FF2B5EF4-FFF2-40B4-BE49-F238E27FC236}">
              <a16:creationId xmlns:a16="http://schemas.microsoft.com/office/drawing/2014/main" id="{E4894183-6132-40BA-9882-628A8330A8C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45" name="Text Box 1">
          <a:extLst>
            <a:ext uri="{FF2B5EF4-FFF2-40B4-BE49-F238E27FC236}">
              <a16:creationId xmlns:a16="http://schemas.microsoft.com/office/drawing/2014/main" id="{466F358E-36E9-4046-99F3-0320EB53900B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46" name="Text Box 1">
          <a:extLst>
            <a:ext uri="{FF2B5EF4-FFF2-40B4-BE49-F238E27FC236}">
              <a16:creationId xmlns:a16="http://schemas.microsoft.com/office/drawing/2014/main" id="{F98072CA-3113-4F04-B22A-DD608FA0945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47" name="Text Box 1">
          <a:extLst>
            <a:ext uri="{FF2B5EF4-FFF2-40B4-BE49-F238E27FC236}">
              <a16:creationId xmlns:a16="http://schemas.microsoft.com/office/drawing/2014/main" id="{03FCB1E7-460D-499A-8E5E-D3A97BF47CD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48" name="Text Box 1">
          <a:extLst>
            <a:ext uri="{FF2B5EF4-FFF2-40B4-BE49-F238E27FC236}">
              <a16:creationId xmlns:a16="http://schemas.microsoft.com/office/drawing/2014/main" id="{046B511C-8942-402C-8281-DBE1847FD19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49" name="Text Box 1">
          <a:extLst>
            <a:ext uri="{FF2B5EF4-FFF2-40B4-BE49-F238E27FC236}">
              <a16:creationId xmlns:a16="http://schemas.microsoft.com/office/drawing/2014/main" id="{C8036E66-0405-4274-B729-2A826BB1525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50" name="Text Box 1">
          <a:extLst>
            <a:ext uri="{FF2B5EF4-FFF2-40B4-BE49-F238E27FC236}">
              <a16:creationId xmlns:a16="http://schemas.microsoft.com/office/drawing/2014/main" id="{42A538F8-C57F-401C-B748-DF0AA13D338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51" name="Text Box 1">
          <a:extLst>
            <a:ext uri="{FF2B5EF4-FFF2-40B4-BE49-F238E27FC236}">
              <a16:creationId xmlns:a16="http://schemas.microsoft.com/office/drawing/2014/main" id="{684C3B38-95D2-483C-9F90-4709AC136D71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60960</xdr:rowOff>
    </xdr:to>
    <xdr:sp macro="" textlink="">
      <xdr:nvSpPr>
        <xdr:cNvPr id="6852" name="Text Box 1">
          <a:extLst>
            <a:ext uri="{FF2B5EF4-FFF2-40B4-BE49-F238E27FC236}">
              <a16:creationId xmlns:a16="http://schemas.microsoft.com/office/drawing/2014/main" id="{1FB108A9-A991-4258-B75C-686C1D96392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53" name="Text Box 1">
          <a:extLst>
            <a:ext uri="{FF2B5EF4-FFF2-40B4-BE49-F238E27FC236}">
              <a16:creationId xmlns:a16="http://schemas.microsoft.com/office/drawing/2014/main" id="{4AECD91C-36EA-4A33-A324-F7753DA34AE0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54" name="Text Box 1">
          <a:extLst>
            <a:ext uri="{FF2B5EF4-FFF2-40B4-BE49-F238E27FC236}">
              <a16:creationId xmlns:a16="http://schemas.microsoft.com/office/drawing/2014/main" id="{92099FB1-116F-4CD8-9675-8C547DDB87B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55" name="Text Box 1">
          <a:extLst>
            <a:ext uri="{FF2B5EF4-FFF2-40B4-BE49-F238E27FC236}">
              <a16:creationId xmlns:a16="http://schemas.microsoft.com/office/drawing/2014/main" id="{2C2C19C9-7484-4F92-8D99-B305126B6F2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56" name="Text Box 1">
          <a:extLst>
            <a:ext uri="{FF2B5EF4-FFF2-40B4-BE49-F238E27FC236}">
              <a16:creationId xmlns:a16="http://schemas.microsoft.com/office/drawing/2014/main" id="{DD163254-CAFD-4374-9E81-E4A89DE81FC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57" name="Text Box 1">
          <a:extLst>
            <a:ext uri="{FF2B5EF4-FFF2-40B4-BE49-F238E27FC236}">
              <a16:creationId xmlns:a16="http://schemas.microsoft.com/office/drawing/2014/main" id="{4894D14A-2F61-4342-AEDA-C1EFBC35A73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58" name="Text Box 1">
          <a:extLst>
            <a:ext uri="{FF2B5EF4-FFF2-40B4-BE49-F238E27FC236}">
              <a16:creationId xmlns:a16="http://schemas.microsoft.com/office/drawing/2014/main" id="{3ED70E67-CE9B-4B20-A321-68D760EA93F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058D5CBD-8A4B-47F0-BB7F-BDC6A25911B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60" name="Text Box 1">
          <a:extLst>
            <a:ext uri="{FF2B5EF4-FFF2-40B4-BE49-F238E27FC236}">
              <a16:creationId xmlns:a16="http://schemas.microsoft.com/office/drawing/2014/main" id="{2947B98F-E7BA-41F6-99CD-A9967E05E372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61" name="Text Box 1">
          <a:extLst>
            <a:ext uri="{FF2B5EF4-FFF2-40B4-BE49-F238E27FC236}">
              <a16:creationId xmlns:a16="http://schemas.microsoft.com/office/drawing/2014/main" id="{2BE5FBDC-9200-42F8-B054-617318FE8FF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62" name="Text Box 1">
          <a:extLst>
            <a:ext uri="{FF2B5EF4-FFF2-40B4-BE49-F238E27FC236}">
              <a16:creationId xmlns:a16="http://schemas.microsoft.com/office/drawing/2014/main" id="{59C4E105-8262-4CBC-AD9A-F58136B7FEC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63" name="Text Box 1">
          <a:extLst>
            <a:ext uri="{FF2B5EF4-FFF2-40B4-BE49-F238E27FC236}">
              <a16:creationId xmlns:a16="http://schemas.microsoft.com/office/drawing/2014/main" id="{7CEABB10-002A-4562-BB2F-4367E34C26F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64" name="Text Box 1">
          <a:extLst>
            <a:ext uri="{FF2B5EF4-FFF2-40B4-BE49-F238E27FC236}">
              <a16:creationId xmlns:a16="http://schemas.microsoft.com/office/drawing/2014/main" id="{19B35255-923D-427D-A962-E6C19B9AEA8C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65" name="Text Box 1">
          <a:extLst>
            <a:ext uri="{FF2B5EF4-FFF2-40B4-BE49-F238E27FC236}">
              <a16:creationId xmlns:a16="http://schemas.microsoft.com/office/drawing/2014/main" id="{5D0C8C4A-6103-41B0-83E0-5EA697005D0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66" name="Text Box 1">
          <a:extLst>
            <a:ext uri="{FF2B5EF4-FFF2-40B4-BE49-F238E27FC236}">
              <a16:creationId xmlns:a16="http://schemas.microsoft.com/office/drawing/2014/main" id="{389BF4B0-156D-4112-B41E-A38B84166F2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67" name="Text Box 1">
          <a:extLst>
            <a:ext uri="{FF2B5EF4-FFF2-40B4-BE49-F238E27FC236}">
              <a16:creationId xmlns:a16="http://schemas.microsoft.com/office/drawing/2014/main" id="{2ABF26DA-81B9-42A6-8D58-6E9CAA889D7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68" name="Text Box 1">
          <a:extLst>
            <a:ext uri="{FF2B5EF4-FFF2-40B4-BE49-F238E27FC236}">
              <a16:creationId xmlns:a16="http://schemas.microsoft.com/office/drawing/2014/main" id="{7BEBDEED-D079-48BC-B365-85E1153BC24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69" name="Text Box 1">
          <a:extLst>
            <a:ext uri="{FF2B5EF4-FFF2-40B4-BE49-F238E27FC236}">
              <a16:creationId xmlns:a16="http://schemas.microsoft.com/office/drawing/2014/main" id="{88990AC6-37E5-47B0-BF29-095665C0833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70" name="Text Box 1">
          <a:extLst>
            <a:ext uri="{FF2B5EF4-FFF2-40B4-BE49-F238E27FC236}">
              <a16:creationId xmlns:a16="http://schemas.microsoft.com/office/drawing/2014/main" id="{EB82299F-F403-4CB3-9480-94015E7DE3E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71" name="Text Box 1">
          <a:extLst>
            <a:ext uri="{FF2B5EF4-FFF2-40B4-BE49-F238E27FC236}">
              <a16:creationId xmlns:a16="http://schemas.microsoft.com/office/drawing/2014/main" id="{0996C357-69C2-424C-AE0A-9F9E10364876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72" name="Text Box 1">
          <a:extLst>
            <a:ext uri="{FF2B5EF4-FFF2-40B4-BE49-F238E27FC236}">
              <a16:creationId xmlns:a16="http://schemas.microsoft.com/office/drawing/2014/main" id="{73F9BE8C-2067-4AC7-9C30-E29BF3A19C2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73" name="Text Box 1">
          <a:extLst>
            <a:ext uri="{FF2B5EF4-FFF2-40B4-BE49-F238E27FC236}">
              <a16:creationId xmlns:a16="http://schemas.microsoft.com/office/drawing/2014/main" id="{07F26CCA-A3EC-4A51-A21E-C63AADD9D0B5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74" name="Text Box 1">
          <a:extLst>
            <a:ext uri="{FF2B5EF4-FFF2-40B4-BE49-F238E27FC236}">
              <a16:creationId xmlns:a16="http://schemas.microsoft.com/office/drawing/2014/main" id="{51A46803-E514-4D8A-A454-173B823C0D7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75" name="Text Box 1">
          <a:extLst>
            <a:ext uri="{FF2B5EF4-FFF2-40B4-BE49-F238E27FC236}">
              <a16:creationId xmlns:a16="http://schemas.microsoft.com/office/drawing/2014/main" id="{CAA9CF7F-9A45-4206-A76F-4EE5BED370C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76" name="Text Box 1">
          <a:extLst>
            <a:ext uri="{FF2B5EF4-FFF2-40B4-BE49-F238E27FC236}">
              <a16:creationId xmlns:a16="http://schemas.microsoft.com/office/drawing/2014/main" id="{32204DBA-DD5B-4192-B04B-383FF8D9A0D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77" name="Text Box 1">
          <a:extLst>
            <a:ext uri="{FF2B5EF4-FFF2-40B4-BE49-F238E27FC236}">
              <a16:creationId xmlns:a16="http://schemas.microsoft.com/office/drawing/2014/main" id="{18C9B56A-1994-4E0D-8177-39240EDD4A13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78" name="Text Box 1">
          <a:extLst>
            <a:ext uri="{FF2B5EF4-FFF2-40B4-BE49-F238E27FC236}">
              <a16:creationId xmlns:a16="http://schemas.microsoft.com/office/drawing/2014/main" id="{A91AE7D0-FCBB-4EB9-880A-15A4CD2B67D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79" name="Text Box 1">
          <a:extLst>
            <a:ext uri="{FF2B5EF4-FFF2-40B4-BE49-F238E27FC236}">
              <a16:creationId xmlns:a16="http://schemas.microsoft.com/office/drawing/2014/main" id="{D3FF92B3-00C2-4EC7-A62F-3B6776494A0D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80" name="Text Box 1">
          <a:extLst>
            <a:ext uri="{FF2B5EF4-FFF2-40B4-BE49-F238E27FC236}">
              <a16:creationId xmlns:a16="http://schemas.microsoft.com/office/drawing/2014/main" id="{9ADB68F1-1FAA-4140-9900-C96092130C3F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81" name="Text Box 1">
          <a:extLst>
            <a:ext uri="{FF2B5EF4-FFF2-40B4-BE49-F238E27FC236}">
              <a16:creationId xmlns:a16="http://schemas.microsoft.com/office/drawing/2014/main" id="{A5ADACF5-14F1-4BEF-9522-D358B5E790D9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82" name="Text Box 1">
          <a:extLst>
            <a:ext uri="{FF2B5EF4-FFF2-40B4-BE49-F238E27FC236}">
              <a16:creationId xmlns:a16="http://schemas.microsoft.com/office/drawing/2014/main" id="{CA2E5EEB-AC99-40CB-8011-42229E24917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83" name="Text Box 1">
          <a:extLst>
            <a:ext uri="{FF2B5EF4-FFF2-40B4-BE49-F238E27FC236}">
              <a16:creationId xmlns:a16="http://schemas.microsoft.com/office/drawing/2014/main" id="{F6382376-2D99-4DE1-A61A-079B55857C24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38100</xdr:rowOff>
    </xdr:to>
    <xdr:sp macro="" textlink="">
      <xdr:nvSpPr>
        <xdr:cNvPr id="6884" name="Text Box 1">
          <a:extLst>
            <a:ext uri="{FF2B5EF4-FFF2-40B4-BE49-F238E27FC236}">
              <a16:creationId xmlns:a16="http://schemas.microsoft.com/office/drawing/2014/main" id="{CCFFA2C0-F876-4671-A330-811B5FCEC8B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22860</xdr:rowOff>
    </xdr:to>
    <xdr:sp macro="" textlink="">
      <xdr:nvSpPr>
        <xdr:cNvPr id="6885" name="Text Box 1">
          <a:extLst>
            <a:ext uri="{FF2B5EF4-FFF2-40B4-BE49-F238E27FC236}">
              <a16:creationId xmlns:a16="http://schemas.microsoft.com/office/drawing/2014/main" id="{42B0E4E3-49CD-46B4-BBD2-FBDA3BD6E70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86" name="Text Box 1">
          <a:extLst>
            <a:ext uri="{FF2B5EF4-FFF2-40B4-BE49-F238E27FC236}">
              <a16:creationId xmlns:a16="http://schemas.microsoft.com/office/drawing/2014/main" id="{3A02A384-5AB1-4FE2-A2BB-95DF845DF1A7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87" name="Text Box 1">
          <a:extLst>
            <a:ext uri="{FF2B5EF4-FFF2-40B4-BE49-F238E27FC236}">
              <a16:creationId xmlns:a16="http://schemas.microsoft.com/office/drawing/2014/main" id="{F83A5618-6E40-4387-91EB-1CE913943DAE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88" name="Text Box 1">
          <a:extLst>
            <a:ext uri="{FF2B5EF4-FFF2-40B4-BE49-F238E27FC236}">
              <a16:creationId xmlns:a16="http://schemas.microsoft.com/office/drawing/2014/main" id="{AEBB8045-CFD2-4ADD-B984-418C646B2608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54</xdr:row>
      <xdr:rowOff>0</xdr:rowOff>
    </xdr:from>
    <xdr:to>
      <xdr:col>0</xdr:col>
      <xdr:colOff>586740</xdr:colOff>
      <xdr:row>55</xdr:row>
      <xdr:rowOff>0</xdr:rowOff>
    </xdr:to>
    <xdr:sp macro="" textlink="">
      <xdr:nvSpPr>
        <xdr:cNvPr id="6889" name="Text Box 1">
          <a:extLst>
            <a:ext uri="{FF2B5EF4-FFF2-40B4-BE49-F238E27FC236}">
              <a16:creationId xmlns:a16="http://schemas.microsoft.com/office/drawing/2014/main" id="{3E69127E-CCEB-40E6-8E77-CF44B16695EA}"/>
            </a:ext>
          </a:extLst>
        </xdr:cNvPr>
        <xdr:cNvSpPr txBox="1">
          <a:spLocks noChangeArrowheads="1"/>
        </xdr:cNvSpPr>
      </xdr:nvSpPr>
      <xdr:spPr bwMode="auto">
        <a:xfrm>
          <a:off x="510540" y="7711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890" name="Text Box 1">
          <a:extLst>
            <a:ext uri="{FF2B5EF4-FFF2-40B4-BE49-F238E27FC236}">
              <a16:creationId xmlns:a16="http://schemas.microsoft.com/office/drawing/2014/main" id="{E3BE3AE2-15A6-4E35-9D45-BA4402CCAE0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891" name="Text Box 1">
          <a:extLst>
            <a:ext uri="{FF2B5EF4-FFF2-40B4-BE49-F238E27FC236}">
              <a16:creationId xmlns:a16="http://schemas.microsoft.com/office/drawing/2014/main" id="{09E28C61-5FAE-4BA5-8653-04253148C23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892" name="Text Box 1">
          <a:extLst>
            <a:ext uri="{FF2B5EF4-FFF2-40B4-BE49-F238E27FC236}">
              <a16:creationId xmlns:a16="http://schemas.microsoft.com/office/drawing/2014/main" id="{12C22E0E-8A1F-4D93-B76E-B3E205C004F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893" name="Text Box 1">
          <a:extLst>
            <a:ext uri="{FF2B5EF4-FFF2-40B4-BE49-F238E27FC236}">
              <a16:creationId xmlns:a16="http://schemas.microsoft.com/office/drawing/2014/main" id="{8E985A82-92F1-43D0-A1F6-CFDFFB179C7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894" name="Text Box 1">
          <a:extLst>
            <a:ext uri="{FF2B5EF4-FFF2-40B4-BE49-F238E27FC236}">
              <a16:creationId xmlns:a16="http://schemas.microsoft.com/office/drawing/2014/main" id="{9E4598C2-931C-4B1F-8C39-B800DC0AF3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895" name="Text Box 1">
          <a:extLst>
            <a:ext uri="{FF2B5EF4-FFF2-40B4-BE49-F238E27FC236}">
              <a16:creationId xmlns:a16="http://schemas.microsoft.com/office/drawing/2014/main" id="{79CB003D-6514-4B40-B9D0-DEF1866B041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896" name="Text Box 1">
          <a:extLst>
            <a:ext uri="{FF2B5EF4-FFF2-40B4-BE49-F238E27FC236}">
              <a16:creationId xmlns:a16="http://schemas.microsoft.com/office/drawing/2014/main" id="{E0920E66-8FF5-4203-839B-7BB602E1500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897" name="Text Box 1">
          <a:extLst>
            <a:ext uri="{FF2B5EF4-FFF2-40B4-BE49-F238E27FC236}">
              <a16:creationId xmlns:a16="http://schemas.microsoft.com/office/drawing/2014/main" id="{A18DB04F-8DCE-4640-818C-6BAEA8B2115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898" name="Text Box 1">
          <a:extLst>
            <a:ext uri="{FF2B5EF4-FFF2-40B4-BE49-F238E27FC236}">
              <a16:creationId xmlns:a16="http://schemas.microsoft.com/office/drawing/2014/main" id="{6D389D94-30CF-420B-93FB-24A67CCF3B4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899" name="Text Box 1">
          <a:extLst>
            <a:ext uri="{FF2B5EF4-FFF2-40B4-BE49-F238E27FC236}">
              <a16:creationId xmlns:a16="http://schemas.microsoft.com/office/drawing/2014/main" id="{92AA1360-D068-48BB-98DD-75D19D75BF8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00" name="Text Box 1">
          <a:extLst>
            <a:ext uri="{FF2B5EF4-FFF2-40B4-BE49-F238E27FC236}">
              <a16:creationId xmlns:a16="http://schemas.microsoft.com/office/drawing/2014/main" id="{18F9B416-7F91-44C4-A7CB-1B735F0A47C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01" name="Text Box 1">
          <a:extLst>
            <a:ext uri="{FF2B5EF4-FFF2-40B4-BE49-F238E27FC236}">
              <a16:creationId xmlns:a16="http://schemas.microsoft.com/office/drawing/2014/main" id="{8DB4F1AE-AEEB-43A2-BE46-3FD84EEFA2D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02" name="Text Box 1">
          <a:extLst>
            <a:ext uri="{FF2B5EF4-FFF2-40B4-BE49-F238E27FC236}">
              <a16:creationId xmlns:a16="http://schemas.microsoft.com/office/drawing/2014/main" id="{D77E28AF-0F9E-4863-87CC-9E5A7FC12D5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03" name="Text Box 1">
          <a:extLst>
            <a:ext uri="{FF2B5EF4-FFF2-40B4-BE49-F238E27FC236}">
              <a16:creationId xmlns:a16="http://schemas.microsoft.com/office/drawing/2014/main" id="{6FC9E57F-4F6E-4274-BCAB-85155C43ED1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04" name="Text Box 1">
          <a:extLst>
            <a:ext uri="{FF2B5EF4-FFF2-40B4-BE49-F238E27FC236}">
              <a16:creationId xmlns:a16="http://schemas.microsoft.com/office/drawing/2014/main" id="{666FB1DC-9D6D-4CEA-8779-2A708DB698B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05" name="Text Box 1">
          <a:extLst>
            <a:ext uri="{FF2B5EF4-FFF2-40B4-BE49-F238E27FC236}">
              <a16:creationId xmlns:a16="http://schemas.microsoft.com/office/drawing/2014/main" id="{B0AB3CB4-A494-4421-937C-82278AE14F3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06" name="Text Box 1">
          <a:extLst>
            <a:ext uri="{FF2B5EF4-FFF2-40B4-BE49-F238E27FC236}">
              <a16:creationId xmlns:a16="http://schemas.microsoft.com/office/drawing/2014/main" id="{A3862F79-1E5E-45C4-9E88-B0F4ED8F76B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07" name="Text Box 1">
          <a:extLst>
            <a:ext uri="{FF2B5EF4-FFF2-40B4-BE49-F238E27FC236}">
              <a16:creationId xmlns:a16="http://schemas.microsoft.com/office/drawing/2014/main" id="{C2337428-9616-42D2-B6CB-A29D878851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08" name="Text Box 1">
          <a:extLst>
            <a:ext uri="{FF2B5EF4-FFF2-40B4-BE49-F238E27FC236}">
              <a16:creationId xmlns:a16="http://schemas.microsoft.com/office/drawing/2014/main" id="{103D096D-E0E9-4B4C-AEDA-810ABEB3619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09" name="Text Box 1">
          <a:extLst>
            <a:ext uri="{FF2B5EF4-FFF2-40B4-BE49-F238E27FC236}">
              <a16:creationId xmlns:a16="http://schemas.microsoft.com/office/drawing/2014/main" id="{8148FC53-5E62-4DF7-A749-B398CBEAC9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10" name="Text Box 1">
          <a:extLst>
            <a:ext uri="{FF2B5EF4-FFF2-40B4-BE49-F238E27FC236}">
              <a16:creationId xmlns:a16="http://schemas.microsoft.com/office/drawing/2014/main" id="{AF6C328B-B8AB-4655-8F91-63AB28A32AE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11" name="Text Box 1">
          <a:extLst>
            <a:ext uri="{FF2B5EF4-FFF2-40B4-BE49-F238E27FC236}">
              <a16:creationId xmlns:a16="http://schemas.microsoft.com/office/drawing/2014/main" id="{AC7D399C-784A-49EC-BDBC-671F46A51C4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12" name="Text Box 1">
          <a:extLst>
            <a:ext uri="{FF2B5EF4-FFF2-40B4-BE49-F238E27FC236}">
              <a16:creationId xmlns:a16="http://schemas.microsoft.com/office/drawing/2014/main" id="{C2CF3016-B8D8-4E15-AF68-EC58F43D647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13" name="Text Box 1">
          <a:extLst>
            <a:ext uri="{FF2B5EF4-FFF2-40B4-BE49-F238E27FC236}">
              <a16:creationId xmlns:a16="http://schemas.microsoft.com/office/drawing/2014/main" id="{60952770-421F-4F56-8856-94AE8C4F619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14" name="Text Box 1">
          <a:extLst>
            <a:ext uri="{FF2B5EF4-FFF2-40B4-BE49-F238E27FC236}">
              <a16:creationId xmlns:a16="http://schemas.microsoft.com/office/drawing/2014/main" id="{BEA8205D-3A7B-4042-8285-2CF325A7E1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15" name="Text Box 1">
          <a:extLst>
            <a:ext uri="{FF2B5EF4-FFF2-40B4-BE49-F238E27FC236}">
              <a16:creationId xmlns:a16="http://schemas.microsoft.com/office/drawing/2014/main" id="{5808B649-3267-4F40-B48E-49522E1B3A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16" name="Text Box 1">
          <a:extLst>
            <a:ext uri="{FF2B5EF4-FFF2-40B4-BE49-F238E27FC236}">
              <a16:creationId xmlns:a16="http://schemas.microsoft.com/office/drawing/2014/main" id="{B77C62F1-E65E-4FC5-AF43-0FABE0290F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17" name="Text Box 1">
          <a:extLst>
            <a:ext uri="{FF2B5EF4-FFF2-40B4-BE49-F238E27FC236}">
              <a16:creationId xmlns:a16="http://schemas.microsoft.com/office/drawing/2014/main" id="{4821A8D5-23F4-4047-9285-6B98E96FD1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18" name="Text Box 1">
          <a:extLst>
            <a:ext uri="{FF2B5EF4-FFF2-40B4-BE49-F238E27FC236}">
              <a16:creationId xmlns:a16="http://schemas.microsoft.com/office/drawing/2014/main" id="{1B4FDA2C-F3A8-470F-BCF9-B6AA95CB4C0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19" name="Text Box 1">
          <a:extLst>
            <a:ext uri="{FF2B5EF4-FFF2-40B4-BE49-F238E27FC236}">
              <a16:creationId xmlns:a16="http://schemas.microsoft.com/office/drawing/2014/main" id="{BE14A94E-863B-44E5-8468-E40FCA7CE24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20" name="Text Box 1">
          <a:extLst>
            <a:ext uri="{FF2B5EF4-FFF2-40B4-BE49-F238E27FC236}">
              <a16:creationId xmlns:a16="http://schemas.microsoft.com/office/drawing/2014/main" id="{74D9D28A-2CF2-4ECC-904D-682E46C3E1E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21" name="Text Box 1">
          <a:extLst>
            <a:ext uri="{FF2B5EF4-FFF2-40B4-BE49-F238E27FC236}">
              <a16:creationId xmlns:a16="http://schemas.microsoft.com/office/drawing/2014/main" id="{0B4F6436-1BCC-436E-BBC1-BF56BF60B61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22" name="Text Box 1">
          <a:extLst>
            <a:ext uri="{FF2B5EF4-FFF2-40B4-BE49-F238E27FC236}">
              <a16:creationId xmlns:a16="http://schemas.microsoft.com/office/drawing/2014/main" id="{2E50F09B-A34E-4629-89FA-7464DF93B45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23" name="Text Box 1">
          <a:extLst>
            <a:ext uri="{FF2B5EF4-FFF2-40B4-BE49-F238E27FC236}">
              <a16:creationId xmlns:a16="http://schemas.microsoft.com/office/drawing/2014/main" id="{25ADA030-13AA-4EA4-928F-4C782CF3D21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24" name="Text Box 1">
          <a:extLst>
            <a:ext uri="{FF2B5EF4-FFF2-40B4-BE49-F238E27FC236}">
              <a16:creationId xmlns:a16="http://schemas.microsoft.com/office/drawing/2014/main" id="{185BD9C7-FE85-4E71-9B09-BA7CD5C91B6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25" name="Text Box 1">
          <a:extLst>
            <a:ext uri="{FF2B5EF4-FFF2-40B4-BE49-F238E27FC236}">
              <a16:creationId xmlns:a16="http://schemas.microsoft.com/office/drawing/2014/main" id="{0D404AFF-6FBD-4178-AA7A-9288BADE870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26" name="Text Box 1">
          <a:extLst>
            <a:ext uri="{FF2B5EF4-FFF2-40B4-BE49-F238E27FC236}">
              <a16:creationId xmlns:a16="http://schemas.microsoft.com/office/drawing/2014/main" id="{D1CC3D40-F61E-45BA-834B-B1487D5C96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27" name="Text Box 1">
          <a:extLst>
            <a:ext uri="{FF2B5EF4-FFF2-40B4-BE49-F238E27FC236}">
              <a16:creationId xmlns:a16="http://schemas.microsoft.com/office/drawing/2014/main" id="{9D18A0BF-77B7-474F-8A33-93224DF6912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28" name="Text Box 1">
          <a:extLst>
            <a:ext uri="{FF2B5EF4-FFF2-40B4-BE49-F238E27FC236}">
              <a16:creationId xmlns:a16="http://schemas.microsoft.com/office/drawing/2014/main" id="{65552CF1-711F-4196-80AA-701C34A5A1D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29" name="Text Box 1">
          <a:extLst>
            <a:ext uri="{FF2B5EF4-FFF2-40B4-BE49-F238E27FC236}">
              <a16:creationId xmlns:a16="http://schemas.microsoft.com/office/drawing/2014/main" id="{BDF58BC1-2901-4DBA-B3F4-39FB63EB692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30" name="Text Box 1">
          <a:extLst>
            <a:ext uri="{FF2B5EF4-FFF2-40B4-BE49-F238E27FC236}">
              <a16:creationId xmlns:a16="http://schemas.microsoft.com/office/drawing/2014/main" id="{3FE43C35-2C78-4A06-9E41-B0184BABBC9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31" name="Text Box 1">
          <a:extLst>
            <a:ext uri="{FF2B5EF4-FFF2-40B4-BE49-F238E27FC236}">
              <a16:creationId xmlns:a16="http://schemas.microsoft.com/office/drawing/2014/main" id="{4A67854B-A7F1-4A57-88E9-A234596178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32" name="Text Box 1">
          <a:extLst>
            <a:ext uri="{FF2B5EF4-FFF2-40B4-BE49-F238E27FC236}">
              <a16:creationId xmlns:a16="http://schemas.microsoft.com/office/drawing/2014/main" id="{DB0F1A5C-8971-4DDA-A2D6-735EA9654AC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33" name="Text Box 1">
          <a:extLst>
            <a:ext uri="{FF2B5EF4-FFF2-40B4-BE49-F238E27FC236}">
              <a16:creationId xmlns:a16="http://schemas.microsoft.com/office/drawing/2014/main" id="{50B35A08-D17B-40EF-A359-F8184DD7D8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34" name="Text Box 1">
          <a:extLst>
            <a:ext uri="{FF2B5EF4-FFF2-40B4-BE49-F238E27FC236}">
              <a16:creationId xmlns:a16="http://schemas.microsoft.com/office/drawing/2014/main" id="{F2A76EF3-53E2-49E9-8422-2F86FAAB17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35" name="Text Box 1">
          <a:extLst>
            <a:ext uri="{FF2B5EF4-FFF2-40B4-BE49-F238E27FC236}">
              <a16:creationId xmlns:a16="http://schemas.microsoft.com/office/drawing/2014/main" id="{50460D5D-7EB4-4D40-8272-F5C5085CF20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36" name="Text Box 1">
          <a:extLst>
            <a:ext uri="{FF2B5EF4-FFF2-40B4-BE49-F238E27FC236}">
              <a16:creationId xmlns:a16="http://schemas.microsoft.com/office/drawing/2014/main" id="{3A773E60-6266-47AA-A3D6-B3BE96DC376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37" name="Text Box 1">
          <a:extLst>
            <a:ext uri="{FF2B5EF4-FFF2-40B4-BE49-F238E27FC236}">
              <a16:creationId xmlns:a16="http://schemas.microsoft.com/office/drawing/2014/main" id="{F4A900BD-CC71-4A10-9943-4254CBCEB32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38" name="Text Box 1">
          <a:extLst>
            <a:ext uri="{FF2B5EF4-FFF2-40B4-BE49-F238E27FC236}">
              <a16:creationId xmlns:a16="http://schemas.microsoft.com/office/drawing/2014/main" id="{4FC6562D-E6A8-4B75-BEFA-AB256007AA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39" name="Text Box 1">
          <a:extLst>
            <a:ext uri="{FF2B5EF4-FFF2-40B4-BE49-F238E27FC236}">
              <a16:creationId xmlns:a16="http://schemas.microsoft.com/office/drawing/2014/main" id="{5DB67A0B-EFD8-4287-A686-E68762D3690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40" name="Text Box 1">
          <a:extLst>
            <a:ext uri="{FF2B5EF4-FFF2-40B4-BE49-F238E27FC236}">
              <a16:creationId xmlns:a16="http://schemas.microsoft.com/office/drawing/2014/main" id="{AA1AABBB-B00E-4E06-808C-4B5A7612C6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41" name="Text Box 1">
          <a:extLst>
            <a:ext uri="{FF2B5EF4-FFF2-40B4-BE49-F238E27FC236}">
              <a16:creationId xmlns:a16="http://schemas.microsoft.com/office/drawing/2014/main" id="{0B733134-C507-4147-A9F0-A0167EA55A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42" name="Text Box 1">
          <a:extLst>
            <a:ext uri="{FF2B5EF4-FFF2-40B4-BE49-F238E27FC236}">
              <a16:creationId xmlns:a16="http://schemas.microsoft.com/office/drawing/2014/main" id="{029DB9D1-7F6D-4578-9D48-F05C879EFB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43" name="Text Box 1">
          <a:extLst>
            <a:ext uri="{FF2B5EF4-FFF2-40B4-BE49-F238E27FC236}">
              <a16:creationId xmlns:a16="http://schemas.microsoft.com/office/drawing/2014/main" id="{698A80A0-F254-4F96-9D3E-FB3C590CAE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44" name="Text Box 1">
          <a:extLst>
            <a:ext uri="{FF2B5EF4-FFF2-40B4-BE49-F238E27FC236}">
              <a16:creationId xmlns:a16="http://schemas.microsoft.com/office/drawing/2014/main" id="{E9477ADD-A70C-4A53-9CE6-8291FFEF604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45" name="Text Box 1">
          <a:extLst>
            <a:ext uri="{FF2B5EF4-FFF2-40B4-BE49-F238E27FC236}">
              <a16:creationId xmlns:a16="http://schemas.microsoft.com/office/drawing/2014/main" id="{0CBDDD71-F524-4704-BB90-44C62DBD87F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46" name="Text Box 1">
          <a:extLst>
            <a:ext uri="{FF2B5EF4-FFF2-40B4-BE49-F238E27FC236}">
              <a16:creationId xmlns:a16="http://schemas.microsoft.com/office/drawing/2014/main" id="{86996BCA-B136-4D8F-8C00-BF9602AC31A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47" name="Text Box 1">
          <a:extLst>
            <a:ext uri="{FF2B5EF4-FFF2-40B4-BE49-F238E27FC236}">
              <a16:creationId xmlns:a16="http://schemas.microsoft.com/office/drawing/2014/main" id="{E5D2CAD6-9D1D-4041-BAFD-AFC94508A63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48" name="Text Box 1">
          <a:extLst>
            <a:ext uri="{FF2B5EF4-FFF2-40B4-BE49-F238E27FC236}">
              <a16:creationId xmlns:a16="http://schemas.microsoft.com/office/drawing/2014/main" id="{B81D1DBE-004A-40D2-99F8-5470D8D3405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49" name="Text Box 1">
          <a:extLst>
            <a:ext uri="{FF2B5EF4-FFF2-40B4-BE49-F238E27FC236}">
              <a16:creationId xmlns:a16="http://schemas.microsoft.com/office/drawing/2014/main" id="{9F123A22-10E0-44C0-883A-5ACF3455E7F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50" name="Text Box 1">
          <a:extLst>
            <a:ext uri="{FF2B5EF4-FFF2-40B4-BE49-F238E27FC236}">
              <a16:creationId xmlns:a16="http://schemas.microsoft.com/office/drawing/2014/main" id="{19E79DFB-F363-40CB-853A-B312FE3B7F8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51" name="Text Box 1">
          <a:extLst>
            <a:ext uri="{FF2B5EF4-FFF2-40B4-BE49-F238E27FC236}">
              <a16:creationId xmlns:a16="http://schemas.microsoft.com/office/drawing/2014/main" id="{BF96208B-5264-4B4C-922C-84098B5129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52" name="Text Box 1">
          <a:extLst>
            <a:ext uri="{FF2B5EF4-FFF2-40B4-BE49-F238E27FC236}">
              <a16:creationId xmlns:a16="http://schemas.microsoft.com/office/drawing/2014/main" id="{B4688565-3721-46C0-864D-CE3C4962CCC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6953" name="Text Box 1">
          <a:extLst>
            <a:ext uri="{FF2B5EF4-FFF2-40B4-BE49-F238E27FC236}">
              <a16:creationId xmlns:a16="http://schemas.microsoft.com/office/drawing/2014/main" id="{097A5FFA-3636-4F17-BEFB-5BBAFF19610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54" name="Text Box 1">
          <a:extLst>
            <a:ext uri="{FF2B5EF4-FFF2-40B4-BE49-F238E27FC236}">
              <a16:creationId xmlns:a16="http://schemas.microsoft.com/office/drawing/2014/main" id="{C11C2110-7EB9-4522-B57F-2D75AF51BC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55" name="Text Box 1">
          <a:extLst>
            <a:ext uri="{FF2B5EF4-FFF2-40B4-BE49-F238E27FC236}">
              <a16:creationId xmlns:a16="http://schemas.microsoft.com/office/drawing/2014/main" id="{9B5F4AD9-B1A4-4A5A-80B4-E8F485FEC74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56" name="Text Box 1">
          <a:extLst>
            <a:ext uri="{FF2B5EF4-FFF2-40B4-BE49-F238E27FC236}">
              <a16:creationId xmlns:a16="http://schemas.microsoft.com/office/drawing/2014/main" id="{57CCD958-0518-49E0-85E8-3F854A849C9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57" name="Text Box 1">
          <a:extLst>
            <a:ext uri="{FF2B5EF4-FFF2-40B4-BE49-F238E27FC236}">
              <a16:creationId xmlns:a16="http://schemas.microsoft.com/office/drawing/2014/main" id="{D93CFF9D-726B-480E-BFF2-C13804F91D5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58" name="Text Box 1">
          <a:extLst>
            <a:ext uri="{FF2B5EF4-FFF2-40B4-BE49-F238E27FC236}">
              <a16:creationId xmlns:a16="http://schemas.microsoft.com/office/drawing/2014/main" id="{DB033EE7-B011-4324-960B-2850EA4806E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59" name="Text Box 1">
          <a:extLst>
            <a:ext uri="{FF2B5EF4-FFF2-40B4-BE49-F238E27FC236}">
              <a16:creationId xmlns:a16="http://schemas.microsoft.com/office/drawing/2014/main" id="{EA42D479-B974-4741-877A-A0A64FBE8BA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60" name="Text Box 1">
          <a:extLst>
            <a:ext uri="{FF2B5EF4-FFF2-40B4-BE49-F238E27FC236}">
              <a16:creationId xmlns:a16="http://schemas.microsoft.com/office/drawing/2014/main" id="{8D6D9CFC-4477-4F0F-A7DA-87DFD6B6575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61" name="Text Box 1">
          <a:extLst>
            <a:ext uri="{FF2B5EF4-FFF2-40B4-BE49-F238E27FC236}">
              <a16:creationId xmlns:a16="http://schemas.microsoft.com/office/drawing/2014/main" id="{027D3710-C4C3-4544-A8EF-205235401DD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62" name="Text Box 1">
          <a:extLst>
            <a:ext uri="{FF2B5EF4-FFF2-40B4-BE49-F238E27FC236}">
              <a16:creationId xmlns:a16="http://schemas.microsoft.com/office/drawing/2014/main" id="{5EAC3996-FBF6-4D4E-A906-72539186945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63" name="Text Box 1">
          <a:extLst>
            <a:ext uri="{FF2B5EF4-FFF2-40B4-BE49-F238E27FC236}">
              <a16:creationId xmlns:a16="http://schemas.microsoft.com/office/drawing/2014/main" id="{A01872C2-BB95-4775-841D-F6CAF3000B7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64" name="Text Box 1">
          <a:extLst>
            <a:ext uri="{FF2B5EF4-FFF2-40B4-BE49-F238E27FC236}">
              <a16:creationId xmlns:a16="http://schemas.microsoft.com/office/drawing/2014/main" id="{6FF430B8-C59E-4257-8B41-188B66EE82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65" name="Text Box 1">
          <a:extLst>
            <a:ext uri="{FF2B5EF4-FFF2-40B4-BE49-F238E27FC236}">
              <a16:creationId xmlns:a16="http://schemas.microsoft.com/office/drawing/2014/main" id="{936B3506-28F1-4B3A-A5E2-804DDF68CCE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66" name="Text Box 1">
          <a:extLst>
            <a:ext uri="{FF2B5EF4-FFF2-40B4-BE49-F238E27FC236}">
              <a16:creationId xmlns:a16="http://schemas.microsoft.com/office/drawing/2014/main" id="{9E1C4566-6E22-4519-B0C6-3BCE0629C33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67" name="Text Box 1">
          <a:extLst>
            <a:ext uri="{FF2B5EF4-FFF2-40B4-BE49-F238E27FC236}">
              <a16:creationId xmlns:a16="http://schemas.microsoft.com/office/drawing/2014/main" id="{8C4F5634-E4A1-4BA8-927B-0F229160B66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68" name="Text Box 1">
          <a:extLst>
            <a:ext uri="{FF2B5EF4-FFF2-40B4-BE49-F238E27FC236}">
              <a16:creationId xmlns:a16="http://schemas.microsoft.com/office/drawing/2014/main" id="{BF26328D-860A-4988-9B44-BCD3081D7D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69" name="Text Box 1">
          <a:extLst>
            <a:ext uri="{FF2B5EF4-FFF2-40B4-BE49-F238E27FC236}">
              <a16:creationId xmlns:a16="http://schemas.microsoft.com/office/drawing/2014/main" id="{3060FEF8-E5E9-4886-ACC6-30BFC571FA3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70" name="Text Box 1">
          <a:extLst>
            <a:ext uri="{FF2B5EF4-FFF2-40B4-BE49-F238E27FC236}">
              <a16:creationId xmlns:a16="http://schemas.microsoft.com/office/drawing/2014/main" id="{A27FADC0-7D72-46A6-BC71-AB7EDB29D1F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71" name="Text Box 1">
          <a:extLst>
            <a:ext uri="{FF2B5EF4-FFF2-40B4-BE49-F238E27FC236}">
              <a16:creationId xmlns:a16="http://schemas.microsoft.com/office/drawing/2014/main" id="{F1DB7B7A-AE45-4F72-A0AF-7A777C94F5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72" name="Text Box 1">
          <a:extLst>
            <a:ext uri="{FF2B5EF4-FFF2-40B4-BE49-F238E27FC236}">
              <a16:creationId xmlns:a16="http://schemas.microsoft.com/office/drawing/2014/main" id="{9AC9060B-296F-4126-95DE-F17D4BC6C29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73" name="Text Box 1">
          <a:extLst>
            <a:ext uri="{FF2B5EF4-FFF2-40B4-BE49-F238E27FC236}">
              <a16:creationId xmlns:a16="http://schemas.microsoft.com/office/drawing/2014/main" id="{32C99999-29CA-4930-8927-2E25530E703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74" name="Text Box 1">
          <a:extLst>
            <a:ext uri="{FF2B5EF4-FFF2-40B4-BE49-F238E27FC236}">
              <a16:creationId xmlns:a16="http://schemas.microsoft.com/office/drawing/2014/main" id="{CA2704BD-C8FF-4696-8106-E2EF347F761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75" name="Text Box 1">
          <a:extLst>
            <a:ext uri="{FF2B5EF4-FFF2-40B4-BE49-F238E27FC236}">
              <a16:creationId xmlns:a16="http://schemas.microsoft.com/office/drawing/2014/main" id="{3CC2DA29-069B-49C9-BC72-8312CDDD7D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76" name="Text Box 1">
          <a:extLst>
            <a:ext uri="{FF2B5EF4-FFF2-40B4-BE49-F238E27FC236}">
              <a16:creationId xmlns:a16="http://schemas.microsoft.com/office/drawing/2014/main" id="{85648B18-F0AD-4716-969E-63FF4BCDD7C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DEC89981-AB63-4B5A-9A30-8170A3B7D61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78" name="Text Box 1">
          <a:extLst>
            <a:ext uri="{FF2B5EF4-FFF2-40B4-BE49-F238E27FC236}">
              <a16:creationId xmlns:a16="http://schemas.microsoft.com/office/drawing/2014/main" id="{DC75AD1A-7591-4962-A67D-1C3A8601FFF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79" name="Text Box 1">
          <a:extLst>
            <a:ext uri="{FF2B5EF4-FFF2-40B4-BE49-F238E27FC236}">
              <a16:creationId xmlns:a16="http://schemas.microsoft.com/office/drawing/2014/main" id="{E5569AFE-E0BF-4C5F-8A84-602C06E8F00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0" name="Text Box 1">
          <a:extLst>
            <a:ext uri="{FF2B5EF4-FFF2-40B4-BE49-F238E27FC236}">
              <a16:creationId xmlns:a16="http://schemas.microsoft.com/office/drawing/2014/main" id="{C9CEB629-8C6F-4D5F-860F-C1545BFE2E8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1" name="Text Box 1">
          <a:extLst>
            <a:ext uri="{FF2B5EF4-FFF2-40B4-BE49-F238E27FC236}">
              <a16:creationId xmlns:a16="http://schemas.microsoft.com/office/drawing/2014/main" id="{78EE6221-AFB2-497F-8AFF-D1B52E9CF3C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2" name="Text Box 1">
          <a:extLst>
            <a:ext uri="{FF2B5EF4-FFF2-40B4-BE49-F238E27FC236}">
              <a16:creationId xmlns:a16="http://schemas.microsoft.com/office/drawing/2014/main" id="{CD08C36F-2935-42CE-B394-272FFB22E9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3" name="Text Box 1">
          <a:extLst>
            <a:ext uri="{FF2B5EF4-FFF2-40B4-BE49-F238E27FC236}">
              <a16:creationId xmlns:a16="http://schemas.microsoft.com/office/drawing/2014/main" id="{7E7EE4FB-F6D2-4814-BE53-877AD97B2FD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4" name="Text Box 1">
          <a:extLst>
            <a:ext uri="{FF2B5EF4-FFF2-40B4-BE49-F238E27FC236}">
              <a16:creationId xmlns:a16="http://schemas.microsoft.com/office/drawing/2014/main" id="{0FDA33BC-29BF-4A19-BE2B-C5FD301AE3D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5" name="Text Box 1">
          <a:extLst>
            <a:ext uri="{FF2B5EF4-FFF2-40B4-BE49-F238E27FC236}">
              <a16:creationId xmlns:a16="http://schemas.microsoft.com/office/drawing/2014/main" id="{0B71AA40-B41B-47A4-984E-DC9EE79157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6" name="Text Box 1">
          <a:extLst>
            <a:ext uri="{FF2B5EF4-FFF2-40B4-BE49-F238E27FC236}">
              <a16:creationId xmlns:a16="http://schemas.microsoft.com/office/drawing/2014/main" id="{720B829B-F2B8-47F0-B16E-E750AFC2BFE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7" name="Text Box 1">
          <a:extLst>
            <a:ext uri="{FF2B5EF4-FFF2-40B4-BE49-F238E27FC236}">
              <a16:creationId xmlns:a16="http://schemas.microsoft.com/office/drawing/2014/main" id="{E4A2659F-A1A5-428C-909C-0A7F3E48431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8" name="Text Box 1">
          <a:extLst>
            <a:ext uri="{FF2B5EF4-FFF2-40B4-BE49-F238E27FC236}">
              <a16:creationId xmlns:a16="http://schemas.microsoft.com/office/drawing/2014/main" id="{7458DE68-E55C-46C9-ABB8-E5EA107CC3B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89" name="Text Box 1">
          <a:extLst>
            <a:ext uri="{FF2B5EF4-FFF2-40B4-BE49-F238E27FC236}">
              <a16:creationId xmlns:a16="http://schemas.microsoft.com/office/drawing/2014/main" id="{DB59FDD2-F161-4004-8588-306A39565D7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90" name="Text Box 1">
          <a:extLst>
            <a:ext uri="{FF2B5EF4-FFF2-40B4-BE49-F238E27FC236}">
              <a16:creationId xmlns:a16="http://schemas.microsoft.com/office/drawing/2014/main" id="{2F35D32F-1852-4DCB-A5EA-A82BAAC4500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91" name="Text Box 1">
          <a:extLst>
            <a:ext uri="{FF2B5EF4-FFF2-40B4-BE49-F238E27FC236}">
              <a16:creationId xmlns:a16="http://schemas.microsoft.com/office/drawing/2014/main" id="{FB837458-FAD3-45CC-8DF3-CDFC78729A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92" name="Text Box 1">
          <a:extLst>
            <a:ext uri="{FF2B5EF4-FFF2-40B4-BE49-F238E27FC236}">
              <a16:creationId xmlns:a16="http://schemas.microsoft.com/office/drawing/2014/main" id="{026013C1-AEBA-4466-A9CB-216248193CB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6993" name="Text Box 1">
          <a:extLst>
            <a:ext uri="{FF2B5EF4-FFF2-40B4-BE49-F238E27FC236}">
              <a16:creationId xmlns:a16="http://schemas.microsoft.com/office/drawing/2014/main" id="{9136AF4D-D71D-4B15-9184-BE6BC1453A8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94" name="Text Box 1">
          <a:extLst>
            <a:ext uri="{FF2B5EF4-FFF2-40B4-BE49-F238E27FC236}">
              <a16:creationId xmlns:a16="http://schemas.microsoft.com/office/drawing/2014/main" id="{A1458804-CBFD-44F5-B17D-57D721F8980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95" name="Text Box 1">
          <a:extLst>
            <a:ext uri="{FF2B5EF4-FFF2-40B4-BE49-F238E27FC236}">
              <a16:creationId xmlns:a16="http://schemas.microsoft.com/office/drawing/2014/main" id="{014D6E3F-9995-445C-9021-344CD125C7A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6996" name="Text Box 1">
          <a:extLst>
            <a:ext uri="{FF2B5EF4-FFF2-40B4-BE49-F238E27FC236}">
              <a16:creationId xmlns:a16="http://schemas.microsoft.com/office/drawing/2014/main" id="{DFFA22DD-59DB-4DE7-9E02-F01DED9B292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6997" name="Text Box 1">
          <a:extLst>
            <a:ext uri="{FF2B5EF4-FFF2-40B4-BE49-F238E27FC236}">
              <a16:creationId xmlns:a16="http://schemas.microsoft.com/office/drawing/2014/main" id="{16D23C38-5A4D-43AD-BC68-3C0E2F159D3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98" name="Text Box 1">
          <a:extLst>
            <a:ext uri="{FF2B5EF4-FFF2-40B4-BE49-F238E27FC236}">
              <a16:creationId xmlns:a16="http://schemas.microsoft.com/office/drawing/2014/main" id="{08626173-CEE9-4848-8FBA-F534FBCB7CB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6999" name="Text Box 1">
          <a:extLst>
            <a:ext uri="{FF2B5EF4-FFF2-40B4-BE49-F238E27FC236}">
              <a16:creationId xmlns:a16="http://schemas.microsoft.com/office/drawing/2014/main" id="{E030BD4E-61FD-48C0-97DE-75465960FA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00" name="Text Box 1">
          <a:extLst>
            <a:ext uri="{FF2B5EF4-FFF2-40B4-BE49-F238E27FC236}">
              <a16:creationId xmlns:a16="http://schemas.microsoft.com/office/drawing/2014/main" id="{EE3AA748-E29F-4CC4-8D4F-D0CCA228354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01" name="Text Box 1">
          <a:extLst>
            <a:ext uri="{FF2B5EF4-FFF2-40B4-BE49-F238E27FC236}">
              <a16:creationId xmlns:a16="http://schemas.microsoft.com/office/drawing/2014/main" id="{729FD431-825B-4349-8690-57BEAFAF569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02" name="Text Box 1">
          <a:extLst>
            <a:ext uri="{FF2B5EF4-FFF2-40B4-BE49-F238E27FC236}">
              <a16:creationId xmlns:a16="http://schemas.microsoft.com/office/drawing/2014/main" id="{E4B7E857-40E4-49C3-BCE1-D510E511BC5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03" name="Text Box 1">
          <a:extLst>
            <a:ext uri="{FF2B5EF4-FFF2-40B4-BE49-F238E27FC236}">
              <a16:creationId xmlns:a16="http://schemas.microsoft.com/office/drawing/2014/main" id="{183756F8-684A-4DF0-9A27-13AE0B0819F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04" name="Text Box 1">
          <a:extLst>
            <a:ext uri="{FF2B5EF4-FFF2-40B4-BE49-F238E27FC236}">
              <a16:creationId xmlns:a16="http://schemas.microsoft.com/office/drawing/2014/main" id="{F39DC0E2-D63F-4E97-92D9-F4E0650E0C2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05" name="Text Box 1">
          <a:extLst>
            <a:ext uri="{FF2B5EF4-FFF2-40B4-BE49-F238E27FC236}">
              <a16:creationId xmlns:a16="http://schemas.microsoft.com/office/drawing/2014/main" id="{06F972A3-A697-4E18-B0AA-9E599C0B213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06" name="Text Box 1">
          <a:extLst>
            <a:ext uri="{FF2B5EF4-FFF2-40B4-BE49-F238E27FC236}">
              <a16:creationId xmlns:a16="http://schemas.microsoft.com/office/drawing/2014/main" id="{87A85A8E-1475-40A0-9A6B-23BE51BA699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07" name="Text Box 1">
          <a:extLst>
            <a:ext uri="{FF2B5EF4-FFF2-40B4-BE49-F238E27FC236}">
              <a16:creationId xmlns:a16="http://schemas.microsoft.com/office/drawing/2014/main" id="{569FA769-A13E-4C57-8444-5AAB4BCC1C7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08" name="Text Box 1">
          <a:extLst>
            <a:ext uri="{FF2B5EF4-FFF2-40B4-BE49-F238E27FC236}">
              <a16:creationId xmlns:a16="http://schemas.microsoft.com/office/drawing/2014/main" id="{4C51B3F9-3BC3-4F98-A014-1803C687D41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09" name="Text Box 1">
          <a:extLst>
            <a:ext uri="{FF2B5EF4-FFF2-40B4-BE49-F238E27FC236}">
              <a16:creationId xmlns:a16="http://schemas.microsoft.com/office/drawing/2014/main" id="{93C85D52-2AFA-4717-A8F4-2CD9AF02A1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10" name="Text Box 1">
          <a:extLst>
            <a:ext uri="{FF2B5EF4-FFF2-40B4-BE49-F238E27FC236}">
              <a16:creationId xmlns:a16="http://schemas.microsoft.com/office/drawing/2014/main" id="{4D027054-B678-4D56-BC6E-31F45639D49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11" name="Text Box 1">
          <a:extLst>
            <a:ext uri="{FF2B5EF4-FFF2-40B4-BE49-F238E27FC236}">
              <a16:creationId xmlns:a16="http://schemas.microsoft.com/office/drawing/2014/main" id="{DDA59FD6-0530-4373-9039-35C49F92C1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12" name="Text Box 1">
          <a:extLst>
            <a:ext uri="{FF2B5EF4-FFF2-40B4-BE49-F238E27FC236}">
              <a16:creationId xmlns:a16="http://schemas.microsoft.com/office/drawing/2014/main" id="{E8B2A426-BEEC-474F-A497-247473925D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13" name="Text Box 1">
          <a:extLst>
            <a:ext uri="{FF2B5EF4-FFF2-40B4-BE49-F238E27FC236}">
              <a16:creationId xmlns:a16="http://schemas.microsoft.com/office/drawing/2014/main" id="{3F9EABB5-6519-4671-84B3-5517817637F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14" name="Text Box 1">
          <a:extLst>
            <a:ext uri="{FF2B5EF4-FFF2-40B4-BE49-F238E27FC236}">
              <a16:creationId xmlns:a16="http://schemas.microsoft.com/office/drawing/2014/main" id="{B385D0D1-7952-4094-A529-11A950450C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15" name="Text Box 1">
          <a:extLst>
            <a:ext uri="{FF2B5EF4-FFF2-40B4-BE49-F238E27FC236}">
              <a16:creationId xmlns:a16="http://schemas.microsoft.com/office/drawing/2014/main" id="{70D70AE2-8F0C-4B34-950B-7878BFD8BE9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16" name="Text Box 1">
          <a:extLst>
            <a:ext uri="{FF2B5EF4-FFF2-40B4-BE49-F238E27FC236}">
              <a16:creationId xmlns:a16="http://schemas.microsoft.com/office/drawing/2014/main" id="{2A653145-40B8-4861-82F3-E885327CF3D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17" name="Text Box 1">
          <a:extLst>
            <a:ext uri="{FF2B5EF4-FFF2-40B4-BE49-F238E27FC236}">
              <a16:creationId xmlns:a16="http://schemas.microsoft.com/office/drawing/2014/main" id="{B1865DA1-0E8B-41FC-9168-0251C69A996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18" name="Text Box 1">
          <a:extLst>
            <a:ext uri="{FF2B5EF4-FFF2-40B4-BE49-F238E27FC236}">
              <a16:creationId xmlns:a16="http://schemas.microsoft.com/office/drawing/2014/main" id="{F7E73BD6-EEC0-41DA-A94D-9AF48E19362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19" name="Text Box 1">
          <a:extLst>
            <a:ext uri="{FF2B5EF4-FFF2-40B4-BE49-F238E27FC236}">
              <a16:creationId xmlns:a16="http://schemas.microsoft.com/office/drawing/2014/main" id="{9A03FFA9-5C8E-4666-AEBF-9C905CEB75F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20" name="Text Box 1">
          <a:extLst>
            <a:ext uri="{FF2B5EF4-FFF2-40B4-BE49-F238E27FC236}">
              <a16:creationId xmlns:a16="http://schemas.microsoft.com/office/drawing/2014/main" id="{E091B0AB-3759-472E-8276-9A038A15FCA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21" name="Text Box 1">
          <a:extLst>
            <a:ext uri="{FF2B5EF4-FFF2-40B4-BE49-F238E27FC236}">
              <a16:creationId xmlns:a16="http://schemas.microsoft.com/office/drawing/2014/main" id="{6636768F-D920-429F-A151-5B2DDB7E4D6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22" name="Text Box 1">
          <a:extLst>
            <a:ext uri="{FF2B5EF4-FFF2-40B4-BE49-F238E27FC236}">
              <a16:creationId xmlns:a16="http://schemas.microsoft.com/office/drawing/2014/main" id="{8D29F8B0-F392-4070-9B50-D1FC36A9F3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23" name="Text Box 1">
          <a:extLst>
            <a:ext uri="{FF2B5EF4-FFF2-40B4-BE49-F238E27FC236}">
              <a16:creationId xmlns:a16="http://schemas.microsoft.com/office/drawing/2014/main" id="{15E88871-A08F-4AEA-BAE9-A002655EAE1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24" name="Text Box 1">
          <a:extLst>
            <a:ext uri="{FF2B5EF4-FFF2-40B4-BE49-F238E27FC236}">
              <a16:creationId xmlns:a16="http://schemas.microsoft.com/office/drawing/2014/main" id="{604A1E13-3DD3-4152-ABA1-9A347A3E429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25" name="Text Box 1">
          <a:extLst>
            <a:ext uri="{FF2B5EF4-FFF2-40B4-BE49-F238E27FC236}">
              <a16:creationId xmlns:a16="http://schemas.microsoft.com/office/drawing/2014/main" id="{DC8014F8-5911-4054-8C05-99EEDA7F375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26" name="Text Box 1">
          <a:extLst>
            <a:ext uri="{FF2B5EF4-FFF2-40B4-BE49-F238E27FC236}">
              <a16:creationId xmlns:a16="http://schemas.microsoft.com/office/drawing/2014/main" id="{2ECF1D3E-1C58-4396-8511-2D85992A4CC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27" name="Text Box 1">
          <a:extLst>
            <a:ext uri="{FF2B5EF4-FFF2-40B4-BE49-F238E27FC236}">
              <a16:creationId xmlns:a16="http://schemas.microsoft.com/office/drawing/2014/main" id="{E0A65D1B-9F00-4887-9E66-E772191AEDD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28" name="Text Box 1">
          <a:extLst>
            <a:ext uri="{FF2B5EF4-FFF2-40B4-BE49-F238E27FC236}">
              <a16:creationId xmlns:a16="http://schemas.microsoft.com/office/drawing/2014/main" id="{08732BBE-356C-482B-AF42-0011CAC631A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29" name="Text Box 1">
          <a:extLst>
            <a:ext uri="{FF2B5EF4-FFF2-40B4-BE49-F238E27FC236}">
              <a16:creationId xmlns:a16="http://schemas.microsoft.com/office/drawing/2014/main" id="{F50B9598-1161-4665-A4DD-8928672583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30" name="Text Box 1">
          <a:extLst>
            <a:ext uri="{FF2B5EF4-FFF2-40B4-BE49-F238E27FC236}">
              <a16:creationId xmlns:a16="http://schemas.microsoft.com/office/drawing/2014/main" id="{DC7C9FEF-AF01-4F9F-9307-249ECEAC40F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31" name="Text Box 1">
          <a:extLst>
            <a:ext uri="{FF2B5EF4-FFF2-40B4-BE49-F238E27FC236}">
              <a16:creationId xmlns:a16="http://schemas.microsoft.com/office/drawing/2014/main" id="{19092C81-C957-4D24-8C47-8D21786BB0F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32" name="Text Box 1">
          <a:extLst>
            <a:ext uri="{FF2B5EF4-FFF2-40B4-BE49-F238E27FC236}">
              <a16:creationId xmlns:a16="http://schemas.microsoft.com/office/drawing/2014/main" id="{CE0DC082-4E4F-4EF2-9756-9AFDE5F6671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33" name="Text Box 1">
          <a:extLst>
            <a:ext uri="{FF2B5EF4-FFF2-40B4-BE49-F238E27FC236}">
              <a16:creationId xmlns:a16="http://schemas.microsoft.com/office/drawing/2014/main" id="{A523C764-BB15-4908-BE6A-C757C83A63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34" name="Text Box 1">
          <a:extLst>
            <a:ext uri="{FF2B5EF4-FFF2-40B4-BE49-F238E27FC236}">
              <a16:creationId xmlns:a16="http://schemas.microsoft.com/office/drawing/2014/main" id="{AC7FAF03-D637-4096-9CBF-0ABE1B30763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35" name="Text Box 1">
          <a:extLst>
            <a:ext uri="{FF2B5EF4-FFF2-40B4-BE49-F238E27FC236}">
              <a16:creationId xmlns:a16="http://schemas.microsoft.com/office/drawing/2014/main" id="{CEF7468E-940A-4A27-88A9-6C28129005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36" name="Text Box 1">
          <a:extLst>
            <a:ext uri="{FF2B5EF4-FFF2-40B4-BE49-F238E27FC236}">
              <a16:creationId xmlns:a16="http://schemas.microsoft.com/office/drawing/2014/main" id="{3F82921D-6BBF-4353-8084-8AED93ED710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37" name="Text Box 1">
          <a:extLst>
            <a:ext uri="{FF2B5EF4-FFF2-40B4-BE49-F238E27FC236}">
              <a16:creationId xmlns:a16="http://schemas.microsoft.com/office/drawing/2014/main" id="{82ECA05F-D242-451A-BEB4-670773EE4FD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038" name="Text Box 1">
          <a:extLst>
            <a:ext uri="{FF2B5EF4-FFF2-40B4-BE49-F238E27FC236}">
              <a16:creationId xmlns:a16="http://schemas.microsoft.com/office/drawing/2014/main" id="{50EFA665-0E9A-4843-8DC8-9306EBA284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039" name="Text Box 1">
          <a:extLst>
            <a:ext uri="{FF2B5EF4-FFF2-40B4-BE49-F238E27FC236}">
              <a16:creationId xmlns:a16="http://schemas.microsoft.com/office/drawing/2014/main" id="{F54B1048-BA0D-4076-B1D6-53CA33982B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040" name="Text Box 1">
          <a:extLst>
            <a:ext uri="{FF2B5EF4-FFF2-40B4-BE49-F238E27FC236}">
              <a16:creationId xmlns:a16="http://schemas.microsoft.com/office/drawing/2014/main" id="{191F7373-27C4-4CA0-8C32-3613EAE45AD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041" name="Text Box 1">
          <a:extLst>
            <a:ext uri="{FF2B5EF4-FFF2-40B4-BE49-F238E27FC236}">
              <a16:creationId xmlns:a16="http://schemas.microsoft.com/office/drawing/2014/main" id="{F1428096-8B02-49F0-A812-376750AD562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42" name="Text Box 1">
          <a:extLst>
            <a:ext uri="{FF2B5EF4-FFF2-40B4-BE49-F238E27FC236}">
              <a16:creationId xmlns:a16="http://schemas.microsoft.com/office/drawing/2014/main" id="{D5E76271-1327-4E24-9759-12D511A761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43" name="Text Box 1">
          <a:extLst>
            <a:ext uri="{FF2B5EF4-FFF2-40B4-BE49-F238E27FC236}">
              <a16:creationId xmlns:a16="http://schemas.microsoft.com/office/drawing/2014/main" id="{D749750B-417B-4751-856F-3527C56C8BE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44" name="Text Box 1">
          <a:extLst>
            <a:ext uri="{FF2B5EF4-FFF2-40B4-BE49-F238E27FC236}">
              <a16:creationId xmlns:a16="http://schemas.microsoft.com/office/drawing/2014/main" id="{489F129E-3383-450F-8DF5-7C9F5495F6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45" name="Text Box 1">
          <a:extLst>
            <a:ext uri="{FF2B5EF4-FFF2-40B4-BE49-F238E27FC236}">
              <a16:creationId xmlns:a16="http://schemas.microsoft.com/office/drawing/2014/main" id="{AA9F69A7-1EDD-42DA-B798-F0019B2D4FD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46" name="Text Box 1">
          <a:extLst>
            <a:ext uri="{FF2B5EF4-FFF2-40B4-BE49-F238E27FC236}">
              <a16:creationId xmlns:a16="http://schemas.microsoft.com/office/drawing/2014/main" id="{78A5E40E-EB51-4137-8D6C-B39772B7922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47" name="Text Box 1">
          <a:extLst>
            <a:ext uri="{FF2B5EF4-FFF2-40B4-BE49-F238E27FC236}">
              <a16:creationId xmlns:a16="http://schemas.microsoft.com/office/drawing/2014/main" id="{C6BA0AD6-C1A2-4180-8670-9EDA32B750E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48" name="Text Box 1">
          <a:extLst>
            <a:ext uri="{FF2B5EF4-FFF2-40B4-BE49-F238E27FC236}">
              <a16:creationId xmlns:a16="http://schemas.microsoft.com/office/drawing/2014/main" id="{28304AB6-128A-48BB-B95E-FD6A5A943D6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49" name="Text Box 1">
          <a:extLst>
            <a:ext uri="{FF2B5EF4-FFF2-40B4-BE49-F238E27FC236}">
              <a16:creationId xmlns:a16="http://schemas.microsoft.com/office/drawing/2014/main" id="{EC41341A-A642-426D-A0DC-BAD0DD3132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50" name="Text Box 1">
          <a:extLst>
            <a:ext uri="{FF2B5EF4-FFF2-40B4-BE49-F238E27FC236}">
              <a16:creationId xmlns:a16="http://schemas.microsoft.com/office/drawing/2014/main" id="{678C28F2-94F3-4541-A57E-61D5EF9857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51" name="Text Box 1">
          <a:extLst>
            <a:ext uri="{FF2B5EF4-FFF2-40B4-BE49-F238E27FC236}">
              <a16:creationId xmlns:a16="http://schemas.microsoft.com/office/drawing/2014/main" id="{4517DF33-6918-4680-9D82-4AFB1767CBB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52" name="Text Box 1">
          <a:extLst>
            <a:ext uri="{FF2B5EF4-FFF2-40B4-BE49-F238E27FC236}">
              <a16:creationId xmlns:a16="http://schemas.microsoft.com/office/drawing/2014/main" id="{BB050E7B-B6AA-4696-99D4-6514998876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53" name="Text Box 1">
          <a:extLst>
            <a:ext uri="{FF2B5EF4-FFF2-40B4-BE49-F238E27FC236}">
              <a16:creationId xmlns:a16="http://schemas.microsoft.com/office/drawing/2014/main" id="{58DCB5CC-986E-4F04-AEC4-0025B458924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54" name="Text Box 1">
          <a:extLst>
            <a:ext uri="{FF2B5EF4-FFF2-40B4-BE49-F238E27FC236}">
              <a16:creationId xmlns:a16="http://schemas.microsoft.com/office/drawing/2014/main" id="{E73F36E2-2034-4308-8482-048019E792D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55" name="Text Box 1">
          <a:extLst>
            <a:ext uri="{FF2B5EF4-FFF2-40B4-BE49-F238E27FC236}">
              <a16:creationId xmlns:a16="http://schemas.microsoft.com/office/drawing/2014/main" id="{ACFD2B81-88F2-420F-8CFB-A347270D251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56" name="Text Box 1">
          <a:extLst>
            <a:ext uri="{FF2B5EF4-FFF2-40B4-BE49-F238E27FC236}">
              <a16:creationId xmlns:a16="http://schemas.microsoft.com/office/drawing/2014/main" id="{4CAB95F2-024A-483D-95E4-9C191B30086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57" name="Text Box 1">
          <a:extLst>
            <a:ext uri="{FF2B5EF4-FFF2-40B4-BE49-F238E27FC236}">
              <a16:creationId xmlns:a16="http://schemas.microsoft.com/office/drawing/2014/main" id="{50125EA5-70F7-429B-B930-BC397D2A2EF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58" name="Text Box 1">
          <a:extLst>
            <a:ext uri="{FF2B5EF4-FFF2-40B4-BE49-F238E27FC236}">
              <a16:creationId xmlns:a16="http://schemas.microsoft.com/office/drawing/2014/main" id="{671B922C-2336-4AC2-A2A2-D4C783CC031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59" name="Text Box 1">
          <a:extLst>
            <a:ext uri="{FF2B5EF4-FFF2-40B4-BE49-F238E27FC236}">
              <a16:creationId xmlns:a16="http://schemas.microsoft.com/office/drawing/2014/main" id="{F0585FDE-0921-4099-B848-0568D96C2B6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60" name="Text Box 1">
          <a:extLst>
            <a:ext uri="{FF2B5EF4-FFF2-40B4-BE49-F238E27FC236}">
              <a16:creationId xmlns:a16="http://schemas.microsoft.com/office/drawing/2014/main" id="{07A2DECA-44F1-4A0A-860F-A39B2012CA6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61" name="Text Box 1">
          <a:extLst>
            <a:ext uri="{FF2B5EF4-FFF2-40B4-BE49-F238E27FC236}">
              <a16:creationId xmlns:a16="http://schemas.microsoft.com/office/drawing/2014/main" id="{1DA9599F-7C26-49D0-970B-393946CE6D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62" name="Text Box 1">
          <a:extLst>
            <a:ext uri="{FF2B5EF4-FFF2-40B4-BE49-F238E27FC236}">
              <a16:creationId xmlns:a16="http://schemas.microsoft.com/office/drawing/2014/main" id="{FBBA342F-1867-4B3A-A816-5F981D9846C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63" name="Text Box 1">
          <a:extLst>
            <a:ext uri="{FF2B5EF4-FFF2-40B4-BE49-F238E27FC236}">
              <a16:creationId xmlns:a16="http://schemas.microsoft.com/office/drawing/2014/main" id="{1F67A014-16B2-4191-95FE-874EB74780B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64" name="Text Box 1">
          <a:extLst>
            <a:ext uri="{FF2B5EF4-FFF2-40B4-BE49-F238E27FC236}">
              <a16:creationId xmlns:a16="http://schemas.microsoft.com/office/drawing/2014/main" id="{07BB7543-3E3C-47A6-83D8-E6BD715E753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65" name="Text Box 1">
          <a:extLst>
            <a:ext uri="{FF2B5EF4-FFF2-40B4-BE49-F238E27FC236}">
              <a16:creationId xmlns:a16="http://schemas.microsoft.com/office/drawing/2014/main" id="{51727DFD-E748-47D5-8847-992D95E535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66" name="Text Box 1">
          <a:extLst>
            <a:ext uri="{FF2B5EF4-FFF2-40B4-BE49-F238E27FC236}">
              <a16:creationId xmlns:a16="http://schemas.microsoft.com/office/drawing/2014/main" id="{D0F39DC9-D040-4502-A309-DDD154AA913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67" name="Text Box 1">
          <a:extLst>
            <a:ext uri="{FF2B5EF4-FFF2-40B4-BE49-F238E27FC236}">
              <a16:creationId xmlns:a16="http://schemas.microsoft.com/office/drawing/2014/main" id="{634E7BAD-29A5-4EAC-B76A-B4E2B678D62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68" name="Text Box 1">
          <a:extLst>
            <a:ext uri="{FF2B5EF4-FFF2-40B4-BE49-F238E27FC236}">
              <a16:creationId xmlns:a16="http://schemas.microsoft.com/office/drawing/2014/main" id="{CAE7A494-A1E0-4C49-94C6-70BD2D9BDD2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69" name="Text Box 1">
          <a:extLst>
            <a:ext uri="{FF2B5EF4-FFF2-40B4-BE49-F238E27FC236}">
              <a16:creationId xmlns:a16="http://schemas.microsoft.com/office/drawing/2014/main" id="{865BB479-E36D-4C47-90E1-BBB461B772A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0" name="Text Box 1">
          <a:extLst>
            <a:ext uri="{FF2B5EF4-FFF2-40B4-BE49-F238E27FC236}">
              <a16:creationId xmlns:a16="http://schemas.microsoft.com/office/drawing/2014/main" id="{E7BDB045-3734-46BD-982D-F31D1B96314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1" name="Text Box 1">
          <a:extLst>
            <a:ext uri="{FF2B5EF4-FFF2-40B4-BE49-F238E27FC236}">
              <a16:creationId xmlns:a16="http://schemas.microsoft.com/office/drawing/2014/main" id="{3197BC4A-37F0-479E-9ABC-BBABA73E974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2" name="Text Box 1">
          <a:extLst>
            <a:ext uri="{FF2B5EF4-FFF2-40B4-BE49-F238E27FC236}">
              <a16:creationId xmlns:a16="http://schemas.microsoft.com/office/drawing/2014/main" id="{35D7650A-8BE9-402D-BC39-98AA5F7568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3" name="Text Box 1">
          <a:extLst>
            <a:ext uri="{FF2B5EF4-FFF2-40B4-BE49-F238E27FC236}">
              <a16:creationId xmlns:a16="http://schemas.microsoft.com/office/drawing/2014/main" id="{32BE17E3-E120-403A-9808-72F60D30CFE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4" name="Text Box 1">
          <a:extLst>
            <a:ext uri="{FF2B5EF4-FFF2-40B4-BE49-F238E27FC236}">
              <a16:creationId xmlns:a16="http://schemas.microsoft.com/office/drawing/2014/main" id="{EF74557F-824B-4111-B4BD-A1161CDC14B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5" name="Text Box 1">
          <a:extLst>
            <a:ext uri="{FF2B5EF4-FFF2-40B4-BE49-F238E27FC236}">
              <a16:creationId xmlns:a16="http://schemas.microsoft.com/office/drawing/2014/main" id="{4A5D44AF-9C12-43AF-A881-0EAE8194E70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6" name="Text Box 1">
          <a:extLst>
            <a:ext uri="{FF2B5EF4-FFF2-40B4-BE49-F238E27FC236}">
              <a16:creationId xmlns:a16="http://schemas.microsoft.com/office/drawing/2014/main" id="{1805E801-1238-4E49-BFA9-1248EC1F65D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7" name="Text Box 1">
          <a:extLst>
            <a:ext uri="{FF2B5EF4-FFF2-40B4-BE49-F238E27FC236}">
              <a16:creationId xmlns:a16="http://schemas.microsoft.com/office/drawing/2014/main" id="{A9AE06E9-D485-443B-BE9F-4B869B19D23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8" name="Text Box 1">
          <a:extLst>
            <a:ext uri="{FF2B5EF4-FFF2-40B4-BE49-F238E27FC236}">
              <a16:creationId xmlns:a16="http://schemas.microsoft.com/office/drawing/2014/main" id="{AC8F0073-22AF-48CB-A79E-779A4F5B3D7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79" name="Text Box 1">
          <a:extLst>
            <a:ext uri="{FF2B5EF4-FFF2-40B4-BE49-F238E27FC236}">
              <a16:creationId xmlns:a16="http://schemas.microsoft.com/office/drawing/2014/main" id="{374D7F39-371A-41B0-9716-52B3189722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80" name="Text Box 1">
          <a:extLst>
            <a:ext uri="{FF2B5EF4-FFF2-40B4-BE49-F238E27FC236}">
              <a16:creationId xmlns:a16="http://schemas.microsoft.com/office/drawing/2014/main" id="{F893E5CB-B055-4B85-B10D-8F3620A893C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081" name="Text Box 1">
          <a:extLst>
            <a:ext uri="{FF2B5EF4-FFF2-40B4-BE49-F238E27FC236}">
              <a16:creationId xmlns:a16="http://schemas.microsoft.com/office/drawing/2014/main" id="{1F22EF78-1B18-4AB4-9102-C08CE0FAB24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82" name="Text Box 1">
          <a:extLst>
            <a:ext uri="{FF2B5EF4-FFF2-40B4-BE49-F238E27FC236}">
              <a16:creationId xmlns:a16="http://schemas.microsoft.com/office/drawing/2014/main" id="{A962D7EA-CD88-46E0-99F0-1A894E0D00F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83" name="Text Box 1">
          <a:extLst>
            <a:ext uri="{FF2B5EF4-FFF2-40B4-BE49-F238E27FC236}">
              <a16:creationId xmlns:a16="http://schemas.microsoft.com/office/drawing/2014/main" id="{77B733C9-F9BF-4F68-8EBC-DF1883284D9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84" name="Text Box 1">
          <a:extLst>
            <a:ext uri="{FF2B5EF4-FFF2-40B4-BE49-F238E27FC236}">
              <a16:creationId xmlns:a16="http://schemas.microsoft.com/office/drawing/2014/main" id="{67E688BE-EF7C-4DE0-895F-36366FE84D5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85" name="Text Box 1">
          <a:extLst>
            <a:ext uri="{FF2B5EF4-FFF2-40B4-BE49-F238E27FC236}">
              <a16:creationId xmlns:a16="http://schemas.microsoft.com/office/drawing/2014/main" id="{658211AD-D9B0-4DC9-8C86-4D3E1B1CC6C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86" name="Text Box 1">
          <a:extLst>
            <a:ext uri="{FF2B5EF4-FFF2-40B4-BE49-F238E27FC236}">
              <a16:creationId xmlns:a16="http://schemas.microsoft.com/office/drawing/2014/main" id="{1C8CA9EC-6EF5-4C77-BB8D-C3733B75EF8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87" name="Text Box 1">
          <a:extLst>
            <a:ext uri="{FF2B5EF4-FFF2-40B4-BE49-F238E27FC236}">
              <a16:creationId xmlns:a16="http://schemas.microsoft.com/office/drawing/2014/main" id="{A05E2BF9-BF47-474E-A892-345C01DC71C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88" name="Text Box 1">
          <a:extLst>
            <a:ext uri="{FF2B5EF4-FFF2-40B4-BE49-F238E27FC236}">
              <a16:creationId xmlns:a16="http://schemas.microsoft.com/office/drawing/2014/main" id="{AF4EE1BF-61C2-4DA3-9C98-0D30CC99148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89" name="Text Box 1">
          <a:extLst>
            <a:ext uri="{FF2B5EF4-FFF2-40B4-BE49-F238E27FC236}">
              <a16:creationId xmlns:a16="http://schemas.microsoft.com/office/drawing/2014/main" id="{50228149-25E7-4FE7-951E-078307F4E70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90" name="Text Box 1">
          <a:extLst>
            <a:ext uri="{FF2B5EF4-FFF2-40B4-BE49-F238E27FC236}">
              <a16:creationId xmlns:a16="http://schemas.microsoft.com/office/drawing/2014/main" id="{D22EE4B2-996F-458E-96D1-BAA67F618B1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91" name="Text Box 1">
          <a:extLst>
            <a:ext uri="{FF2B5EF4-FFF2-40B4-BE49-F238E27FC236}">
              <a16:creationId xmlns:a16="http://schemas.microsoft.com/office/drawing/2014/main" id="{FE4BDF7A-8F3E-44FD-9EF0-490D4275F47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92" name="Text Box 1">
          <a:extLst>
            <a:ext uri="{FF2B5EF4-FFF2-40B4-BE49-F238E27FC236}">
              <a16:creationId xmlns:a16="http://schemas.microsoft.com/office/drawing/2014/main" id="{7B52E5C3-1F6D-499C-B4B7-CBB3F539FA6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93" name="Text Box 1">
          <a:extLst>
            <a:ext uri="{FF2B5EF4-FFF2-40B4-BE49-F238E27FC236}">
              <a16:creationId xmlns:a16="http://schemas.microsoft.com/office/drawing/2014/main" id="{126FFBB6-5DFF-41FB-AB06-5FFC23DF3B7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94" name="Text Box 1">
          <a:extLst>
            <a:ext uri="{FF2B5EF4-FFF2-40B4-BE49-F238E27FC236}">
              <a16:creationId xmlns:a16="http://schemas.microsoft.com/office/drawing/2014/main" id="{0FBD416A-B60A-47D3-8E6E-88A0EA6E701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95" name="Text Box 1">
          <a:extLst>
            <a:ext uri="{FF2B5EF4-FFF2-40B4-BE49-F238E27FC236}">
              <a16:creationId xmlns:a16="http://schemas.microsoft.com/office/drawing/2014/main" id="{374C97F6-8CA1-4AA7-813D-75D3E86201A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96" name="Text Box 1">
          <a:extLst>
            <a:ext uri="{FF2B5EF4-FFF2-40B4-BE49-F238E27FC236}">
              <a16:creationId xmlns:a16="http://schemas.microsoft.com/office/drawing/2014/main" id="{EE30C610-CCC6-49DB-BAF1-1859C8FB09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097" name="Text Box 1">
          <a:extLst>
            <a:ext uri="{FF2B5EF4-FFF2-40B4-BE49-F238E27FC236}">
              <a16:creationId xmlns:a16="http://schemas.microsoft.com/office/drawing/2014/main" id="{2679B800-02E6-4938-98AF-E256DE16B5E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098" name="Text Box 1">
          <a:extLst>
            <a:ext uri="{FF2B5EF4-FFF2-40B4-BE49-F238E27FC236}">
              <a16:creationId xmlns:a16="http://schemas.microsoft.com/office/drawing/2014/main" id="{2C693339-B12E-444B-8C7B-FF58B6FC2F4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099" name="Text Box 1">
          <a:extLst>
            <a:ext uri="{FF2B5EF4-FFF2-40B4-BE49-F238E27FC236}">
              <a16:creationId xmlns:a16="http://schemas.microsoft.com/office/drawing/2014/main" id="{74910B96-F3EA-4D84-8354-9D77D523A97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00" name="Text Box 1">
          <a:extLst>
            <a:ext uri="{FF2B5EF4-FFF2-40B4-BE49-F238E27FC236}">
              <a16:creationId xmlns:a16="http://schemas.microsoft.com/office/drawing/2014/main" id="{46D1E675-BDF8-4A6E-9374-9F040F234B0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01" name="Text Box 1">
          <a:extLst>
            <a:ext uri="{FF2B5EF4-FFF2-40B4-BE49-F238E27FC236}">
              <a16:creationId xmlns:a16="http://schemas.microsoft.com/office/drawing/2014/main" id="{24F003AC-E27D-4BB4-9929-5AA51ADE612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02" name="Text Box 1">
          <a:extLst>
            <a:ext uri="{FF2B5EF4-FFF2-40B4-BE49-F238E27FC236}">
              <a16:creationId xmlns:a16="http://schemas.microsoft.com/office/drawing/2014/main" id="{E7C5036C-8415-4FBB-B7FA-A2D0415257F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03" name="Text Box 1">
          <a:extLst>
            <a:ext uri="{FF2B5EF4-FFF2-40B4-BE49-F238E27FC236}">
              <a16:creationId xmlns:a16="http://schemas.microsoft.com/office/drawing/2014/main" id="{2D154FD7-F418-4EC5-A302-7337C668209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04" name="Text Box 1">
          <a:extLst>
            <a:ext uri="{FF2B5EF4-FFF2-40B4-BE49-F238E27FC236}">
              <a16:creationId xmlns:a16="http://schemas.microsoft.com/office/drawing/2014/main" id="{BB44ABA8-02D6-4381-8456-D1B4B3E3159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05" name="Text Box 1">
          <a:extLst>
            <a:ext uri="{FF2B5EF4-FFF2-40B4-BE49-F238E27FC236}">
              <a16:creationId xmlns:a16="http://schemas.microsoft.com/office/drawing/2014/main" id="{BC1653F0-03D1-4F2A-9AB4-9BF28BFAD75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06" name="Text Box 1">
          <a:extLst>
            <a:ext uri="{FF2B5EF4-FFF2-40B4-BE49-F238E27FC236}">
              <a16:creationId xmlns:a16="http://schemas.microsoft.com/office/drawing/2014/main" id="{BEEBD243-DC04-48F6-ADE8-0E8A7B0FE54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07" name="Text Box 1">
          <a:extLst>
            <a:ext uri="{FF2B5EF4-FFF2-40B4-BE49-F238E27FC236}">
              <a16:creationId xmlns:a16="http://schemas.microsoft.com/office/drawing/2014/main" id="{A4785EE4-0FF4-493A-B262-63F48508A7E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08" name="Text Box 1">
          <a:extLst>
            <a:ext uri="{FF2B5EF4-FFF2-40B4-BE49-F238E27FC236}">
              <a16:creationId xmlns:a16="http://schemas.microsoft.com/office/drawing/2014/main" id="{ECC0674F-2C3C-4BBC-8EDF-9839C1709E6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09" name="Text Box 1">
          <a:extLst>
            <a:ext uri="{FF2B5EF4-FFF2-40B4-BE49-F238E27FC236}">
              <a16:creationId xmlns:a16="http://schemas.microsoft.com/office/drawing/2014/main" id="{0710350B-A788-4D0B-A532-FBC12D74A9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10" name="Text Box 1">
          <a:extLst>
            <a:ext uri="{FF2B5EF4-FFF2-40B4-BE49-F238E27FC236}">
              <a16:creationId xmlns:a16="http://schemas.microsoft.com/office/drawing/2014/main" id="{0A33425B-9F1D-4287-A9E3-11A9345AC68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11" name="Text Box 1">
          <a:extLst>
            <a:ext uri="{FF2B5EF4-FFF2-40B4-BE49-F238E27FC236}">
              <a16:creationId xmlns:a16="http://schemas.microsoft.com/office/drawing/2014/main" id="{A842A676-3AAF-4A05-8C51-42AD383AAC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12" name="Text Box 1">
          <a:extLst>
            <a:ext uri="{FF2B5EF4-FFF2-40B4-BE49-F238E27FC236}">
              <a16:creationId xmlns:a16="http://schemas.microsoft.com/office/drawing/2014/main" id="{69EEF947-EB04-45A1-9264-331057A002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13" name="Text Box 1">
          <a:extLst>
            <a:ext uri="{FF2B5EF4-FFF2-40B4-BE49-F238E27FC236}">
              <a16:creationId xmlns:a16="http://schemas.microsoft.com/office/drawing/2014/main" id="{6395FF6D-9A91-4A7F-966E-95694134EA8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14" name="Text Box 1">
          <a:extLst>
            <a:ext uri="{FF2B5EF4-FFF2-40B4-BE49-F238E27FC236}">
              <a16:creationId xmlns:a16="http://schemas.microsoft.com/office/drawing/2014/main" id="{A5F003E3-1628-4719-A98A-49B2EA9DF5C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15" name="Text Box 1">
          <a:extLst>
            <a:ext uri="{FF2B5EF4-FFF2-40B4-BE49-F238E27FC236}">
              <a16:creationId xmlns:a16="http://schemas.microsoft.com/office/drawing/2014/main" id="{019A76A9-71F6-43DB-AEE9-282C27D4CF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16" name="Text Box 1">
          <a:extLst>
            <a:ext uri="{FF2B5EF4-FFF2-40B4-BE49-F238E27FC236}">
              <a16:creationId xmlns:a16="http://schemas.microsoft.com/office/drawing/2014/main" id="{F718EFE2-374F-4226-B756-CAB8A06CA0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17" name="Text Box 1">
          <a:extLst>
            <a:ext uri="{FF2B5EF4-FFF2-40B4-BE49-F238E27FC236}">
              <a16:creationId xmlns:a16="http://schemas.microsoft.com/office/drawing/2014/main" id="{B2CAB406-9CF2-40BF-B7F9-C157740B72A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18" name="Text Box 1">
          <a:extLst>
            <a:ext uri="{FF2B5EF4-FFF2-40B4-BE49-F238E27FC236}">
              <a16:creationId xmlns:a16="http://schemas.microsoft.com/office/drawing/2014/main" id="{DC835595-5C66-4C70-BFF9-1751E76681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19" name="Text Box 1">
          <a:extLst>
            <a:ext uri="{FF2B5EF4-FFF2-40B4-BE49-F238E27FC236}">
              <a16:creationId xmlns:a16="http://schemas.microsoft.com/office/drawing/2014/main" id="{41E73D66-8357-4F0A-9A5D-8873CF2A69F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20" name="Text Box 1">
          <a:extLst>
            <a:ext uri="{FF2B5EF4-FFF2-40B4-BE49-F238E27FC236}">
              <a16:creationId xmlns:a16="http://schemas.microsoft.com/office/drawing/2014/main" id="{08918414-EB93-4927-8B15-93C0622AB9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21" name="Text Box 1">
          <a:extLst>
            <a:ext uri="{FF2B5EF4-FFF2-40B4-BE49-F238E27FC236}">
              <a16:creationId xmlns:a16="http://schemas.microsoft.com/office/drawing/2014/main" id="{1B6B1038-E646-4B79-B3B0-8521F05FC9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22" name="Text Box 1">
          <a:extLst>
            <a:ext uri="{FF2B5EF4-FFF2-40B4-BE49-F238E27FC236}">
              <a16:creationId xmlns:a16="http://schemas.microsoft.com/office/drawing/2014/main" id="{ACB3D71E-8FFB-4165-A8F9-3692ACF5B8D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23" name="Text Box 1">
          <a:extLst>
            <a:ext uri="{FF2B5EF4-FFF2-40B4-BE49-F238E27FC236}">
              <a16:creationId xmlns:a16="http://schemas.microsoft.com/office/drawing/2014/main" id="{84678678-D521-4551-AE31-4444063A7B1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24" name="Text Box 1">
          <a:extLst>
            <a:ext uri="{FF2B5EF4-FFF2-40B4-BE49-F238E27FC236}">
              <a16:creationId xmlns:a16="http://schemas.microsoft.com/office/drawing/2014/main" id="{F5EF0B38-FF18-4F33-8456-8CEA8757180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25" name="Text Box 1">
          <a:extLst>
            <a:ext uri="{FF2B5EF4-FFF2-40B4-BE49-F238E27FC236}">
              <a16:creationId xmlns:a16="http://schemas.microsoft.com/office/drawing/2014/main" id="{8E6FD26D-3653-4A7E-976F-2C51E64388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26" name="Text Box 1">
          <a:extLst>
            <a:ext uri="{FF2B5EF4-FFF2-40B4-BE49-F238E27FC236}">
              <a16:creationId xmlns:a16="http://schemas.microsoft.com/office/drawing/2014/main" id="{FA46DCB2-D028-48E3-8353-EA3FC85FCBB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27" name="Text Box 1">
          <a:extLst>
            <a:ext uri="{FF2B5EF4-FFF2-40B4-BE49-F238E27FC236}">
              <a16:creationId xmlns:a16="http://schemas.microsoft.com/office/drawing/2014/main" id="{0536CF0A-3009-4B85-AC05-5A00875DD73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28" name="Text Box 1">
          <a:extLst>
            <a:ext uri="{FF2B5EF4-FFF2-40B4-BE49-F238E27FC236}">
              <a16:creationId xmlns:a16="http://schemas.microsoft.com/office/drawing/2014/main" id="{B77FE636-3668-40BC-B0AA-9F5304C9161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29" name="Text Box 1">
          <a:extLst>
            <a:ext uri="{FF2B5EF4-FFF2-40B4-BE49-F238E27FC236}">
              <a16:creationId xmlns:a16="http://schemas.microsoft.com/office/drawing/2014/main" id="{7D218673-8563-4E45-AC6C-AD43E7039FB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30" name="Text Box 1">
          <a:extLst>
            <a:ext uri="{FF2B5EF4-FFF2-40B4-BE49-F238E27FC236}">
              <a16:creationId xmlns:a16="http://schemas.microsoft.com/office/drawing/2014/main" id="{0E713293-DAFB-4451-9358-50A84840522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31" name="Text Box 1">
          <a:extLst>
            <a:ext uri="{FF2B5EF4-FFF2-40B4-BE49-F238E27FC236}">
              <a16:creationId xmlns:a16="http://schemas.microsoft.com/office/drawing/2014/main" id="{2E598E47-85FC-40A8-9BF4-AEFE976FC7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32" name="Text Box 1">
          <a:extLst>
            <a:ext uri="{FF2B5EF4-FFF2-40B4-BE49-F238E27FC236}">
              <a16:creationId xmlns:a16="http://schemas.microsoft.com/office/drawing/2014/main" id="{E237C244-958A-41CA-B567-99AA0F9563B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33" name="Text Box 1">
          <a:extLst>
            <a:ext uri="{FF2B5EF4-FFF2-40B4-BE49-F238E27FC236}">
              <a16:creationId xmlns:a16="http://schemas.microsoft.com/office/drawing/2014/main" id="{C80E9C4E-FF12-484F-9010-C5CB245D4F6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34" name="Text Box 1">
          <a:extLst>
            <a:ext uri="{FF2B5EF4-FFF2-40B4-BE49-F238E27FC236}">
              <a16:creationId xmlns:a16="http://schemas.microsoft.com/office/drawing/2014/main" id="{B3D64D21-FD70-4783-B3C2-F5E00E6751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35" name="Text Box 1">
          <a:extLst>
            <a:ext uri="{FF2B5EF4-FFF2-40B4-BE49-F238E27FC236}">
              <a16:creationId xmlns:a16="http://schemas.microsoft.com/office/drawing/2014/main" id="{3BC65D92-3414-4013-8D90-DE60581E07B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36" name="Text Box 1">
          <a:extLst>
            <a:ext uri="{FF2B5EF4-FFF2-40B4-BE49-F238E27FC236}">
              <a16:creationId xmlns:a16="http://schemas.microsoft.com/office/drawing/2014/main" id="{B0DF1FD1-6700-48C1-A945-508410135D1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37" name="Text Box 1">
          <a:extLst>
            <a:ext uri="{FF2B5EF4-FFF2-40B4-BE49-F238E27FC236}">
              <a16:creationId xmlns:a16="http://schemas.microsoft.com/office/drawing/2014/main" id="{B7E8977F-1890-47B5-808C-71D929A9C7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38" name="Text Box 1">
          <a:extLst>
            <a:ext uri="{FF2B5EF4-FFF2-40B4-BE49-F238E27FC236}">
              <a16:creationId xmlns:a16="http://schemas.microsoft.com/office/drawing/2014/main" id="{5F7D73C9-BA48-4A62-A97B-64F09F1C38F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39" name="Text Box 1">
          <a:extLst>
            <a:ext uri="{FF2B5EF4-FFF2-40B4-BE49-F238E27FC236}">
              <a16:creationId xmlns:a16="http://schemas.microsoft.com/office/drawing/2014/main" id="{975EF880-A98D-42AE-B866-2594986F464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40" name="Text Box 1">
          <a:extLst>
            <a:ext uri="{FF2B5EF4-FFF2-40B4-BE49-F238E27FC236}">
              <a16:creationId xmlns:a16="http://schemas.microsoft.com/office/drawing/2014/main" id="{0CB06777-51F2-4551-A7E2-7C344EF7016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41" name="Text Box 1">
          <a:extLst>
            <a:ext uri="{FF2B5EF4-FFF2-40B4-BE49-F238E27FC236}">
              <a16:creationId xmlns:a16="http://schemas.microsoft.com/office/drawing/2014/main" id="{167E2AD0-C4ED-40A9-8C7D-356B5ACC9F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42" name="Text Box 1">
          <a:extLst>
            <a:ext uri="{FF2B5EF4-FFF2-40B4-BE49-F238E27FC236}">
              <a16:creationId xmlns:a16="http://schemas.microsoft.com/office/drawing/2014/main" id="{833DFD0A-E590-4636-8257-20EEAD71A3F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43" name="Text Box 1">
          <a:extLst>
            <a:ext uri="{FF2B5EF4-FFF2-40B4-BE49-F238E27FC236}">
              <a16:creationId xmlns:a16="http://schemas.microsoft.com/office/drawing/2014/main" id="{C80CD8D1-C33C-43A1-9756-DBC7407EFF7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44" name="Text Box 1">
          <a:extLst>
            <a:ext uri="{FF2B5EF4-FFF2-40B4-BE49-F238E27FC236}">
              <a16:creationId xmlns:a16="http://schemas.microsoft.com/office/drawing/2014/main" id="{97CC031D-31A9-4017-990C-D2C2B08959B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45" name="Text Box 1">
          <a:extLst>
            <a:ext uri="{FF2B5EF4-FFF2-40B4-BE49-F238E27FC236}">
              <a16:creationId xmlns:a16="http://schemas.microsoft.com/office/drawing/2014/main" id="{562E2986-280F-4352-8B84-5D8CE02356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46" name="Text Box 1">
          <a:extLst>
            <a:ext uri="{FF2B5EF4-FFF2-40B4-BE49-F238E27FC236}">
              <a16:creationId xmlns:a16="http://schemas.microsoft.com/office/drawing/2014/main" id="{713520A3-8124-47B4-A78B-0A4B4EA120B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47" name="Text Box 1">
          <a:extLst>
            <a:ext uri="{FF2B5EF4-FFF2-40B4-BE49-F238E27FC236}">
              <a16:creationId xmlns:a16="http://schemas.microsoft.com/office/drawing/2014/main" id="{EE11DB19-47BA-4497-945F-9F6BC54925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48" name="Text Box 1">
          <a:extLst>
            <a:ext uri="{FF2B5EF4-FFF2-40B4-BE49-F238E27FC236}">
              <a16:creationId xmlns:a16="http://schemas.microsoft.com/office/drawing/2014/main" id="{9E52B4E4-6A4A-4532-ABD3-B70B1B86909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49" name="Text Box 1">
          <a:extLst>
            <a:ext uri="{FF2B5EF4-FFF2-40B4-BE49-F238E27FC236}">
              <a16:creationId xmlns:a16="http://schemas.microsoft.com/office/drawing/2014/main" id="{3718FC26-C725-4B49-AEB0-96F6BBEAEBC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50" name="Text Box 1">
          <a:extLst>
            <a:ext uri="{FF2B5EF4-FFF2-40B4-BE49-F238E27FC236}">
              <a16:creationId xmlns:a16="http://schemas.microsoft.com/office/drawing/2014/main" id="{5667F403-0711-46EB-9399-738E9E13E06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51" name="Text Box 1">
          <a:extLst>
            <a:ext uri="{FF2B5EF4-FFF2-40B4-BE49-F238E27FC236}">
              <a16:creationId xmlns:a16="http://schemas.microsoft.com/office/drawing/2014/main" id="{D9E4BCAF-76D8-4C5A-AAB0-BA9606BBF22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52" name="Text Box 1">
          <a:extLst>
            <a:ext uri="{FF2B5EF4-FFF2-40B4-BE49-F238E27FC236}">
              <a16:creationId xmlns:a16="http://schemas.microsoft.com/office/drawing/2014/main" id="{CF11B856-726C-4CD0-97A1-3CDD05A8F2C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53" name="Text Box 1">
          <a:extLst>
            <a:ext uri="{FF2B5EF4-FFF2-40B4-BE49-F238E27FC236}">
              <a16:creationId xmlns:a16="http://schemas.microsoft.com/office/drawing/2014/main" id="{B309C3CA-364F-4EA3-ABE3-90E311F0C6F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54" name="Text Box 1">
          <a:extLst>
            <a:ext uri="{FF2B5EF4-FFF2-40B4-BE49-F238E27FC236}">
              <a16:creationId xmlns:a16="http://schemas.microsoft.com/office/drawing/2014/main" id="{FAE509BA-2D71-4A97-B0FA-57BE12B128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55" name="Text Box 1">
          <a:extLst>
            <a:ext uri="{FF2B5EF4-FFF2-40B4-BE49-F238E27FC236}">
              <a16:creationId xmlns:a16="http://schemas.microsoft.com/office/drawing/2014/main" id="{D261DA7A-8D00-47A9-BEE9-357DD0BFCE0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56" name="Text Box 1">
          <a:extLst>
            <a:ext uri="{FF2B5EF4-FFF2-40B4-BE49-F238E27FC236}">
              <a16:creationId xmlns:a16="http://schemas.microsoft.com/office/drawing/2014/main" id="{3E7984BF-4470-4AA0-8BCC-C92F4ABD8D1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57" name="Text Box 1">
          <a:extLst>
            <a:ext uri="{FF2B5EF4-FFF2-40B4-BE49-F238E27FC236}">
              <a16:creationId xmlns:a16="http://schemas.microsoft.com/office/drawing/2014/main" id="{CD6258D0-C2CA-4CB9-B2DA-25992B651EB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58" name="Text Box 1">
          <a:extLst>
            <a:ext uri="{FF2B5EF4-FFF2-40B4-BE49-F238E27FC236}">
              <a16:creationId xmlns:a16="http://schemas.microsoft.com/office/drawing/2014/main" id="{90A9F0FE-075B-4256-AF10-08141B4A3BC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59" name="Text Box 1">
          <a:extLst>
            <a:ext uri="{FF2B5EF4-FFF2-40B4-BE49-F238E27FC236}">
              <a16:creationId xmlns:a16="http://schemas.microsoft.com/office/drawing/2014/main" id="{514CF764-E213-4852-BA05-5FE8DB17393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60" name="Text Box 1">
          <a:extLst>
            <a:ext uri="{FF2B5EF4-FFF2-40B4-BE49-F238E27FC236}">
              <a16:creationId xmlns:a16="http://schemas.microsoft.com/office/drawing/2014/main" id="{21519E62-027E-4BA9-8D6F-0B7D2737732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61" name="Text Box 1">
          <a:extLst>
            <a:ext uri="{FF2B5EF4-FFF2-40B4-BE49-F238E27FC236}">
              <a16:creationId xmlns:a16="http://schemas.microsoft.com/office/drawing/2014/main" id="{A6031080-64DF-477C-9415-53E93C801D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62" name="Text Box 1">
          <a:extLst>
            <a:ext uri="{FF2B5EF4-FFF2-40B4-BE49-F238E27FC236}">
              <a16:creationId xmlns:a16="http://schemas.microsoft.com/office/drawing/2014/main" id="{68CF1ABE-D4A4-407D-B5EF-AD0F64B21DE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63" name="Text Box 1">
          <a:extLst>
            <a:ext uri="{FF2B5EF4-FFF2-40B4-BE49-F238E27FC236}">
              <a16:creationId xmlns:a16="http://schemas.microsoft.com/office/drawing/2014/main" id="{E4B97233-99E0-49F0-B070-54EAD2608C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64" name="Text Box 1">
          <a:extLst>
            <a:ext uri="{FF2B5EF4-FFF2-40B4-BE49-F238E27FC236}">
              <a16:creationId xmlns:a16="http://schemas.microsoft.com/office/drawing/2014/main" id="{77053842-DC8F-4AF8-9140-A3C68074A0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65" name="Text Box 1">
          <a:extLst>
            <a:ext uri="{FF2B5EF4-FFF2-40B4-BE49-F238E27FC236}">
              <a16:creationId xmlns:a16="http://schemas.microsoft.com/office/drawing/2014/main" id="{491E5E1A-BE50-4994-BE01-DF69C814EF3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66" name="Text Box 1">
          <a:extLst>
            <a:ext uri="{FF2B5EF4-FFF2-40B4-BE49-F238E27FC236}">
              <a16:creationId xmlns:a16="http://schemas.microsoft.com/office/drawing/2014/main" id="{CC65CB7C-13BD-413B-A123-F3C33B5F2A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67" name="Text Box 1">
          <a:extLst>
            <a:ext uri="{FF2B5EF4-FFF2-40B4-BE49-F238E27FC236}">
              <a16:creationId xmlns:a16="http://schemas.microsoft.com/office/drawing/2014/main" id="{6951AC49-105C-4DD6-9896-A1E60D8F626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68" name="Text Box 1">
          <a:extLst>
            <a:ext uri="{FF2B5EF4-FFF2-40B4-BE49-F238E27FC236}">
              <a16:creationId xmlns:a16="http://schemas.microsoft.com/office/drawing/2014/main" id="{9A65B1CC-21DA-4CD1-AE06-2506B5BF4F1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155D44D9-EB3B-4788-B904-E19C662C5A5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70" name="Text Box 1">
          <a:extLst>
            <a:ext uri="{FF2B5EF4-FFF2-40B4-BE49-F238E27FC236}">
              <a16:creationId xmlns:a16="http://schemas.microsoft.com/office/drawing/2014/main" id="{A97E51C0-64CC-4CFA-AF0F-9D70B8941BD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71" name="Text Box 1">
          <a:extLst>
            <a:ext uri="{FF2B5EF4-FFF2-40B4-BE49-F238E27FC236}">
              <a16:creationId xmlns:a16="http://schemas.microsoft.com/office/drawing/2014/main" id="{2CC1753C-7D65-467E-82E2-A0E273066B3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72" name="Text Box 1">
          <a:extLst>
            <a:ext uri="{FF2B5EF4-FFF2-40B4-BE49-F238E27FC236}">
              <a16:creationId xmlns:a16="http://schemas.microsoft.com/office/drawing/2014/main" id="{5058400E-BA21-4C68-8AF5-FC47AC3448F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73" name="Text Box 1">
          <a:extLst>
            <a:ext uri="{FF2B5EF4-FFF2-40B4-BE49-F238E27FC236}">
              <a16:creationId xmlns:a16="http://schemas.microsoft.com/office/drawing/2014/main" id="{0B4FB056-1D5D-4044-B81A-F70CD6BF63F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74" name="Text Box 1">
          <a:extLst>
            <a:ext uri="{FF2B5EF4-FFF2-40B4-BE49-F238E27FC236}">
              <a16:creationId xmlns:a16="http://schemas.microsoft.com/office/drawing/2014/main" id="{DC7413E9-0F94-4D3D-B513-322506CC5AD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75" name="Text Box 1">
          <a:extLst>
            <a:ext uri="{FF2B5EF4-FFF2-40B4-BE49-F238E27FC236}">
              <a16:creationId xmlns:a16="http://schemas.microsoft.com/office/drawing/2014/main" id="{E366FE3B-2279-456E-B82E-5A467F6A39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76" name="Text Box 1">
          <a:extLst>
            <a:ext uri="{FF2B5EF4-FFF2-40B4-BE49-F238E27FC236}">
              <a16:creationId xmlns:a16="http://schemas.microsoft.com/office/drawing/2014/main" id="{5F731BFE-27F5-4414-A314-ED4EEDA60E4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77" name="Text Box 1">
          <a:extLst>
            <a:ext uri="{FF2B5EF4-FFF2-40B4-BE49-F238E27FC236}">
              <a16:creationId xmlns:a16="http://schemas.microsoft.com/office/drawing/2014/main" id="{35C46C2F-27CE-4324-BD95-3304599717D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78" name="Text Box 1">
          <a:extLst>
            <a:ext uri="{FF2B5EF4-FFF2-40B4-BE49-F238E27FC236}">
              <a16:creationId xmlns:a16="http://schemas.microsoft.com/office/drawing/2014/main" id="{8DC88FDD-C3AF-4734-AA5E-27B2C52C7DA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79" name="Text Box 1">
          <a:extLst>
            <a:ext uri="{FF2B5EF4-FFF2-40B4-BE49-F238E27FC236}">
              <a16:creationId xmlns:a16="http://schemas.microsoft.com/office/drawing/2014/main" id="{B633EA39-8F46-4264-B1B2-7529F9337AD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80" name="Text Box 1">
          <a:extLst>
            <a:ext uri="{FF2B5EF4-FFF2-40B4-BE49-F238E27FC236}">
              <a16:creationId xmlns:a16="http://schemas.microsoft.com/office/drawing/2014/main" id="{A1982EA7-7031-44AF-A0D8-A8981F514CA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81" name="Text Box 1">
          <a:extLst>
            <a:ext uri="{FF2B5EF4-FFF2-40B4-BE49-F238E27FC236}">
              <a16:creationId xmlns:a16="http://schemas.microsoft.com/office/drawing/2014/main" id="{6DDED4B4-37A6-4EDB-A036-B5CC1C5BDF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82" name="Text Box 1">
          <a:extLst>
            <a:ext uri="{FF2B5EF4-FFF2-40B4-BE49-F238E27FC236}">
              <a16:creationId xmlns:a16="http://schemas.microsoft.com/office/drawing/2014/main" id="{1A58734D-B9B1-4812-9ABB-9825F70262E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83" name="Text Box 1">
          <a:extLst>
            <a:ext uri="{FF2B5EF4-FFF2-40B4-BE49-F238E27FC236}">
              <a16:creationId xmlns:a16="http://schemas.microsoft.com/office/drawing/2014/main" id="{5CD1E76B-EC97-4AA1-B781-4973D353350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84" name="Text Box 1">
          <a:extLst>
            <a:ext uri="{FF2B5EF4-FFF2-40B4-BE49-F238E27FC236}">
              <a16:creationId xmlns:a16="http://schemas.microsoft.com/office/drawing/2014/main" id="{A5706F80-83DB-4CF5-A1EE-3F7BD3109A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85" name="Text Box 1">
          <a:extLst>
            <a:ext uri="{FF2B5EF4-FFF2-40B4-BE49-F238E27FC236}">
              <a16:creationId xmlns:a16="http://schemas.microsoft.com/office/drawing/2014/main" id="{E834D244-C416-42FB-ADF7-7908AD9F45C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86" name="Text Box 1">
          <a:extLst>
            <a:ext uri="{FF2B5EF4-FFF2-40B4-BE49-F238E27FC236}">
              <a16:creationId xmlns:a16="http://schemas.microsoft.com/office/drawing/2014/main" id="{50F7E84F-2551-4BF9-88A0-358622D7B15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87" name="Text Box 1">
          <a:extLst>
            <a:ext uri="{FF2B5EF4-FFF2-40B4-BE49-F238E27FC236}">
              <a16:creationId xmlns:a16="http://schemas.microsoft.com/office/drawing/2014/main" id="{2F5B41AA-16BD-4CE9-A7B9-FEA442F1652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88" name="Text Box 1">
          <a:extLst>
            <a:ext uri="{FF2B5EF4-FFF2-40B4-BE49-F238E27FC236}">
              <a16:creationId xmlns:a16="http://schemas.microsoft.com/office/drawing/2014/main" id="{AF076C55-4C48-462F-9CF5-09D7E17F67F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189" name="Text Box 1">
          <a:extLst>
            <a:ext uri="{FF2B5EF4-FFF2-40B4-BE49-F238E27FC236}">
              <a16:creationId xmlns:a16="http://schemas.microsoft.com/office/drawing/2014/main" id="{F8B6A14B-7342-462A-B930-A46426DE709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90" name="Text Box 1">
          <a:extLst>
            <a:ext uri="{FF2B5EF4-FFF2-40B4-BE49-F238E27FC236}">
              <a16:creationId xmlns:a16="http://schemas.microsoft.com/office/drawing/2014/main" id="{C36AC7F6-982E-46AC-A66D-27B7A2D8C41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91" name="Text Box 1">
          <a:extLst>
            <a:ext uri="{FF2B5EF4-FFF2-40B4-BE49-F238E27FC236}">
              <a16:creationId xmlns:a16="http://schemas.microsoft.com/office/drawing/2014/main" id="{091B3005-02F1-488A-8FB9-7BEAD15D9AA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92" name="Text Box 1">
          <a:extLst>
            <a:ext uri="{FF2B5EF4-FFF2-40B4-BE49-F238E27FC236}">
              <a16:creationId xmlns:a16="http://schemas.microsoft.com/office/drawing/2014/main" id="{A6FDA295-AFD8-4E31-A6A7-463FB0E9E4F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193" name="Text Box 1">
          <a:extLst>
            <a:ext uri="{FF2B5EF4-FFF2-40B4-BE49-F238E27FC236}">
              <a16:creationId xmlns:a16="http://schemas.microsoft.com/office/drawing/2014/main" id="{168C00CC-9432-4ABB-AE5F-706DC5B3263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94" name="Text Box 1">
          <a:extLst>
            <a:ext uri="{FF2B5EF4-FFF2-40B4-BE49-F238E27FC236}">
              <a16:creationId xmlns:a16="http://schemas.microsoft.com/office/drawing/2014/main" id="{49B4325F-C15A-4AC0-9595-253CD4FC5CB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95" name="Text Box 1">
          <a:extLst>
            <a:ext uri="{FF2B5EF4-FFF2-40B4-BE49-F238E27FC236}">
              <a16:creationId xmlns:a16="http://schemas.microsoft.com/office/drawing/2014/main" id="{EEB467CD-6E43-45B7-BE19-EBEB1FC44E2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96" name="Text Box 1">
          <a:extLst>
            <a:ext uri="{FF2B5EF4-FFF2-40B4-BE49-F238E27FC236}">
              <a16:creationId xmlns:a16="http://schemas.microsoft.com/office/drawing/2014/main" id="{102F926B-0BCF-4DB1-A522-9D28EBBF7F0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97" name="Text Box 1">
          <a:extLst>
            <a:ext uri="{FF2B5EF4-FFF2-40B4-BE49-F238E27FC236}">
              <a16:creationId xmlns:a16="http://schemas.microsoft.com/office/drawing/2014/main" id="{B6FA6074-E3AE-4062-BE65-1E2965E5DDA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198" name="Text Box 1">
          <a:extLst>
            <a:ext uri="{FF2B5EF4-FFF2-40B4-BE49-F238E27FC236}">
              <a16:creationId xmlns:a16="http://schemas.microsoft.com/office/drawing/2014/main" id="{43777891-2268-4DB3-A06D-DC5BC49B087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199" name="Text Box 1">
          <a:extLst>
            <a:ext uri="{FF2B5EF4-FFF2-40B4-BE49-F238E27FC236}">
              <a16:creationId xmlns:a16="http://schemas.microsoft.com/office/drawing/2014/main" id="{7AE273C6-DA25-4614-80F0-DDDE8D951A9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00" name="Text Box 1">
          <a:extLst>
            <a:ext uri="{FF2B5EF4-FFF2-40B4-BE49-F238E27FC236}">
              <a16:creationId xmlns:a16="http://schemas.microsoft.com/office/drawing/2014/main" id="{8335D7DE-DAC5-453B-9BD7-3730DB59009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01" name="Text Box 1">
          <a:extLst>
            <a:ext uri="{FF2B5EF4-FFF2-40B4-BE49-F238E27FC236}">
              <a16:creationId xmlns:a16="http://schemas.microsoft.com/office/drawing/2014/main" id="{EFBBEF86-6D11-4EF6-9B73-C26C7AC602A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02" name="Text Box 1">
          <a:extLst>
            <a:ext uri="{FF2B5EF4-FFF2-40B4-BE49-F238E27FC236}">
              <a16:creationId xmlns:a16="http://schemas.microsoft.com/office/drawing/2014/main" id="{B5859E0B-2158-44F5-87FA-CC83DC6E968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03" name="Text Box 1">
          <a:extLst>
            <a:ext uri="{FF2B5EF4-FFF2-40B4-BE49-F238E27FC236}">
              <a16:creationId xmlns:a16="http://schemas.microsoft.com/office/drawing/2014/main" id="{907E3E29-FA36-4089-936F-0BAF0468A8B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04" name="Text Box 1">
          <a:extLst>
            <a:ext uri="{FF2B5EF4-FFF2-40B4-BE49-F238E27FC236}">
              <a16:creationId xmlns:a16="http://schemas.microsoft.com/office/drawing/2014/main" id="{A25AA5CD-1238-42FC-909D-692B8021F4E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05" name="Text Box 1">
          <a:extLst>
            <a:ext uri="{FF2B5EF4-FFF2-40B4-BE49-F238E27FC236}">
              <a16:creationId xmlns:a16="http://schemas.microsoft.com/office/drawing/2014/main" id="{871644F1-E711-4FC4-B037-97281C6BCAC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06" name="Text Box 1">
          <a:extLst>
            <a:ext uri="{FF2B5EF4-FFF2-40B4-BE49-F238E27FC236}">
              <a16:creationId xmlns:a16="http://schemas.microsoft.com/office/drawing/2014/main" id="{7D0FE330-14A1-4358-9F9B-90806959274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07" name="Text Box 1">
          <a:extLst>
            <a:ext uri="{FF2B5EF4-FFF2-40B4-BE49-F238E27FC236}">
              <a16:creationId xmlns:a16="http://schemas.microsoft.com/office/drawing/2014/main" id="{8D0284DF-6AD4-4143-9CA6-457C76802DF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08" name="Text Box 1">
          <a:extLst>
            <a:ext uri="{FF2B5EF4-FFF2-40B4-BE49-F238E27FC236}">
              <a16:creationId xmlns:a16="http://schemas.microsoft.com/office/drawing/2014/main" id="{C717106F-1A10-4257-AC73-42EE7975818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09" name="Text Box 1">
          <a:extLst>
            <a:ext uri="{FF2B5EF4-FFF2-40B4-BE49-F238E27FC236}">
              <a16:creationId xmlns:a16="http://schemas.microsoft.com/office/drawing/2014/main" id="{57A370BA-9E28-4707-ACE8-3F5AB0BFAF0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10" name="Text Box 1">
          <a:extLst>
            <a:ext uri="{FF2B5EF4-FFF2-40B4-BE49-F238E27FC236}">
              <a16:creationId xmlns:a16="http://schemas.microsoft.com/office/drawing/2014/main" id="{4FDFD39F-7022-4374-8453-1EC05C3D8CF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11" name="Text Box 1">
          <a:extLst>
            <a:ext uri="{FF2B5EF4-FFF2-40B4-BE49-F238E27FC236}">
              <a16:creationId xmlns:a16="http://schemas.microsoft.com/office/drawing/2014/main" id="{D5E59E8B-AC4D-4906-BD3E-6FAB006BA2D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12" name="Text Box 1">
          <a:extLst>
            <a:ext uri="{FF2B5EF4-FFF2-40B4-BE49-F238E27FC236}">
              <a16:creationId xmlns:a16="http://schemas.microsoft.com/office/drawing/2014/main" id="{2C341E03-969D-4EE5-B837-01C4EEED85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13" name="Text Box 1">
          <a:extLst>
            <a:ext uri="{FF2B5EF4-FFF2-40B4-BE49-F238E27FC236}">
              <a16:creationId xmlns:a16="http://schemas.microsoft.com/office/drawing/2014/main" id="{6461053E-214B-4457-ADDB-EF22C2FCF81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14" name="Text Box 1">
          <a:extLst>
            <a:ext uri="{FF2B5EF4-FFF2-40B4-BE49-F238E27FC236}">
              <a16:creationId xmlns:a16="http://schemas.microsoft.com/office/drawing/2014/main" id="{E26FDC4C-A782-479B-84C4-9FADA7A534B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15" name="Text Box 1">
          <a:extLst>
            <a:ext uri="{FF2B5EF4-FFF2-40B4-BE49-F238E27FC236}">
              <a16:creationId xmlns:a16="http://schemas.microsoft.com/office/drawing/2014/main" id="{22413299-95DB-4FE6-9458-68B6DAC470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16" name="Text Box 1">
          <a:extLst>
            <a:ext uri="{FF2B5EF4-FFF2-40B4-BE49-F238E27FC236}">
              <a16:creationId xmlns:a16="http://schemas.microsoft.com/office/drawing/2014/main" id="{808E015E-6C8D-49A3-A047-D606C6A14A1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9DF415F7-1977-4FE1-8AEA-C1E952F7FE2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18" name="Text Box 1">
          <a:extLst>
            <a:ext uri="{FF2B5EF4-FFF2-40B4-BE49-F238E27FC236}">
              <a16:creationId xmlns:a16="http://schemas.microsoft.com/office/drawing/2014/main" id="{3E8EDFBA-C8B5-404B-A962-014F308BAF7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19" name="Text Box 1">
          <a:extLst>
            <a:ext uri="{FF2B5EF4-FFF2-40B4-BE49-F238E27FC236}">
              <a16:creationId xmlns:a16="http://schemas.microsoft.com/office/drawing/2014/main" id="{F4BAF260-95E7-443D-91FD-C891D44D1AC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0" name="Text Box 1">
          <a:extLst>
            <a:ext uri="{FF2B5EF4-FFF2-40B4-BE49-F238E27FC236}">
              <a16:creationId xmlns:a16="http://schemas.microsoft.com/office/drawing/2014/main" id="{678A55C7-B63B-4739-B7F4-FA1D287CC25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1" name="Text Box 1">
          <a:extLst>
            <a:ext uri="{FF2B5EF4-FFF2-40B4-BE49-F238E27FC236}">
              <a16:creationId xmlns:a16="http://schemas.microsoft.com/office/drawing/2014/main" id="{E99BCFB2-3FC8-4DF2-A2E3-A75630B69F4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2" name="Text Box 1">
          <a:extLst>
            <a:ext uri="{FF2B5EF4-FFF2-40B4-BE49-F238E27FC236}">
              <a16:creationId xmlns:a16="http://schemas.microsoft.com/office/drawing/2014/main" id="{45A4BF7D-2CB0-48CD-B87F-310A5AAE342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3" name="Text Box 1">
          <a:extLst>
            <a:ext uri="{FF2B5EF4-FFF2-40B4-BE49-F238E27FC236}">
              <a16:creationId xmlns:a16="http://schemas.microsoft.com/office/drawing/2014/main" id="{2CE5B112-46B2-403A-9A87-6452392315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4" name="Text Box 1">
          <a:extLst>
            <a:ext uri="{FF2B5EF4-FFF2-40B4-BE49-F238E27FC236}">
              <a16:creationId xmlns:a16="http://schemas.microsoft.com/office/drawing/2014/main" id="{DA3DBC82-3B2E-4CE0-ACF6-FA7CF504FD1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5" name="Text Box 1">
          <a:extLst>
            <a:ext uri="{FF2B5EF4-FFF2-40B4-BE49-F238E27FC236}">
              <a16:creationId xmlns:a16="http://schemas.microsoft.com/office/drawing/2014/main" id="{DF6496E3-A74C-45D2-A771-8418296CAA7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6" name="Text Box 1">
          <a:extLst>
            <a:ext uri="{FF2B5EF4-FFF2-40B4-BE49-F238E27FC236}">
              <a16:creationId xmlns:a16="http://schemas.microsoft.com/office/drawing/2014/main" id="{2261567D-5772-4E66-BD81-B0947D53F3D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7" name="Text Box 1">
          <a:extLst>
            <a:ext uri="{FF2B5EF4-FFF2-40B4-BE49-F238E27FC236}">
              <a16:creationId xmlns:a16="http://schemas.microsoft.com/office/drawing/2014/main" id="{77CAC964-A62C-4790-B08D-C27D16D57D1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8" name="Text Box 1">
          <a:extLst>
            <a:ext uri="{FF2B5EF4-FFF2-40B4-BE49-F238E27FC236}">
              <a16:creationId xmlns:a16="http://schemas.microsoft.com/office/drawing/2014/main" id="{4B2B40DA-F92B-4072-AC65-A14620DE54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29" name="Text Box 1">
          <a:extLst>
            <a:ext uri="{FF2B5EF4-FFF2-40B4-BE49-F238E27FC236}">
              <a16:creationId xmlns:a16="http://schemas.microsoft.com/office/drawing/2014/main" id="{4A6248B2-7C25-45E9-A69D-B4CB2ABD65A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30" name="Text Box 1">
          <a:extLst>
            <a:ext uri="{FF2B5EF4-FFF2-40B4-BE49-F238E27FC236}">
              <a16:creationId xmlns:a16="http://schemas.microsoft.com/office/drawing/2014/main" id="{37A536C5-3F55-440C-BAA3-4DF43FABA8C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31" name="Text Box 1">
          <a:extLst>
            <a:ext uri="{FF2B5EF4-FFF2-40B4-BE49-F238E27FC236}">
              <a16:creationId xmlns:a16="http://schemas.microsoft.com/office/drawing/2014/main" id="{975EC592-401C-4871-97F3-E24276E6A09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32" name="Text Box 1">
          <a:extLst>
            <a:ext uri="{FF2B5EF4-FFF2-40B4-BE49-F238E27FC236}">
              <a16:creationId xmlns:a16="http://schemas.microsoft.com/office/drawing/2014/main" id="{C39D0087-927B-486D-9282-1CA22D227C0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233" name="Text Box 1">
          <a:extLst>
            <a:ext uri="{FF2B5EF4-FFF2-40B4-BE49-F238E27FC236}">
              <a16:creationId xmlns:a16="http://schemas.microsoft.com/office/drawing/2014/main" id="{23195592-9699-4AB3-863D-E2842A89001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34" name="Text Box 1">
          <a:extLst>
            <a:ext uri="{FF2B5EF4-FFF2-40B4-BE49-F238E27FC236}">
              <a16:creationId xmlns:a16="http://schemas.microsoft.com/office/drawing/2014/main" id="{EFC90036-A703-4579-BCAA-A95BBB17FF8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35" name="Text Box 1">
          <a:extLst>
            <a:ext uri="{FF2B5EF4-FFF2-40B4-BE49-F238E27FC236}">
              <a16:creationId xmlns:a16="http://schemas.microsoft.com/office/drawing/2014/main" id="{D87220AB-4320-4EF3-A103-23512EA7230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36" name="Text Box 1">
          <a:extLst>
            <a:ext uri="{FF2B5EF4-FFF2-40B4-BE49-F238E27FC236}">
              <a16:creationId xmlns:a16="http://schemas.microsoft.com/office/drawing/2014/main" id="{DB7622DC-124A-49A8-B934-A1D48FD3C22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37" name="Text Box 1">
          <a:extLst>
            <a:ext uri="{FF2B5EF4-FFF2-40B4-BE49-F238E27FC236}">
              <a16:creationId xmlns:a16="http://schemas.microsoft.com/office/drawing/2014/main" id="{502539AF-2B38-4C36-BCD6-100A38DC5C7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38" name="Text Box 1">
          <a:extLst>
            <a:ext uri="{FF2B5EF4-FFF2-40B4-BE49-F238E27FC236}">
              <a16:creationId xmlns:a16="http://schemas.microsoft.com/office/drawing/2014/main" id="{6BA523F0-0066-417E-8EEC-85444F9F71E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39" name="Text Box 1">
          <a:extLst>
            <a:ext uri="{FF2B5EF4-FFF2-40B4-BE49-F238E27FC236}">
              <a16:creationId xmlns:a16="http://schemas.microsoft.com/office/drawing/2014/main" id="{E83AA9B8-B375-40A0-A826-9ABF8D40FA1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40" name="Text Box 1">
          <a:extLst>
            <a:ext uri="{FF2B5EF4-FFF2-40B4-BE49-F238E27FC236}">
              <a16:creationId xmlns:a16="http://schemas.microsoft.com/office/drawing/2014/main" id="{D7460D1C-E2DE-418C-8081-BCFA2C37F58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41" name="Text Box 1">
          <a:extLst>
            <a:ext uri="{FF2B5EF4-FFF2-40B4-BE49-F238E27FC236}">
              <a16:creationId xmlns:a16="http://schemas.microsoft.com/office/drawing/2014/main" id="{DAEF81FD-7441-4DA4-AC2F-8E3BF981ED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42" name="Text Box 1">
          <a:extLst>
            <a:ext uri="{FF2B5EF4-FFF2-40B4-BE49-F238E27FC236}">
              <a16:creationId xmlns:a16="http://schemas.microsoft.com/office/drawing/2014/main" id="{6D4D35F8-A876-4CC0-A5B9-C4558D9D5EB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43" name="Text Box 1">
          <a:extLst>
            <a:ext uri="{FF2B5EF4-FFF2-40B4-BE49-F238E27FC236}">
              <a16:creationId xmlns:a16="http://schemas.microsoft.com/office/drawing/2014/main" id="{A5BA0F7F-1097-4451-AD2A-ACF69629082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44" name="Text Box 1">
          <a:extLst>
            <a:ext uri="{FF2B5EF4-FFF2-40B4-BE49-F238E27FC236}">
              <a16:creationId xmlns:a16="http://schemas.microsoft.com/office/drawing/2014/main" id="{87FA61AC-A1BF-4455-BED4-1A05935CD1E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45" name="Text Box 1">
          <a:extLst>
            <a:ext uri="{FF2B5EF4-FFF2-40B4-BE49-F238E27FC236}">
              <a16:creationId xmlns:a16="http://schemas.microsoft.com/office/drawing/2014/main" id="{24532A56-00CC-431F-A08A-2FEECA69741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46" name="Text Box 1">
          <a:extLst>
            <a:ext uri="{FF2B5EF4-FFF2-40B4-BE49-F238E27FC236}">
              <a16:creationId xmlns:a16="http://schemas.microsoft.com/office/drawing/2014/main" id="{A230A712-71C4-4065-9C60-7394F048700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47" name="Text Box 1">
          <a:extLst>
            <a:ext uri="{FF2B5EF4-FFF2-40B4-BE49-F238E27FC236}">
              <a16:creationId xmlns:a16="http://schemas.microsoft.com/office/drawing/2014/main" id="{BEBC48A9-0365-4D9E-9012-FE7ED2B666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48" name="Text Box 1">
          <a:extLst>
            <a:ext uri="{FF2B5EF4-FFF2-40B4-BE49-F238E27FC236}">
              <a16:creationId xmlns:a16="http://schemas.microsoft.com/office/drawing/2014/main" id="{641981B5-11DC-410E-9D6E-CAF8203B2E5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49" name="Text Box 1">
          <a:extLst>
            <a:ext uri="{FF2B5EF4-FFF2-40B4-BE49-F238E27FC236}">
              <a16:creationId xmlns:a16="http://schemas.microsoft.com/office/drawing/2014/main" id="{D3EA7199-F45D-445A-9922-BF04F421C19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50" name="Text Box 1">
          <a:extLst>
            <a:ext uri="{FF2B5EF4-FFF2-40B4-BE49-F238E27FC236}">
              <a16:creationId xmlns:a16="http://schemas.microsoft.com/office/drawing/2014/main" id="{0E262C8C-9379-4C46-A7CB-3379559E195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51" name="Text Box 1">
          <a:extLst>
            <a:ext uri="{FF2B5EF4-FFF2-40B4-BE49-F238E27FC236}">
              <a16:creationId xmlns:a16="http://schemas.microsoft.com/office/drawing/2014/main" id="{FA00A620-4407-4AE5-9001-51CE5805818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52" name="Text Box 1">
          <a:extLst>
            <a:ext uri="{FF2B5EF4-FFF2-40B4-BE49-F238E27FC236}">
              <a16:creationId xmlns:a16="http://schemas.microsoft.com/office/drawing/2014/main" id="{17DA914B-EA0E-4775-9CEE-3AD641C236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53" name="Text Box 1">
          <a:extLst>
            <a:ext uri="{FF2B5EF4-FFF2-40B4-BE49-F238E27FC236}">
              <a16:creationId xmlns:a16="http://schemas.microsoft.com/office/drawing/2014/main" id="{2C5F3BEA-2E7E-46C9-B445-22752448EFE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54" name="Text Box 1">
          <a:extLst>
            <a:ext uri="{FF2B5EF4-FFF2-40B4-BE49-F238E27FC236}">
              <a16:creationId xmlns:a16="http://schemas.microsoft.com/office/drawing/2014/main" id="{CAAE6F42-6B2D-4C7E-8092-33FBFF98D8C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55" name="Text Box 1">
          <a:extLst>
            <a:ext uri="{FF2B5EF4-FFF2-40B4-BE49-F238E27FC236}">
              <a16:creationId xmlns:a16="http://schemas.microsoft.com/office/drawing/2014/main" id="{9F75C7E5-BF5C-4184-8BE0-70D96FFF97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56" name="Text Box 1">
          <a:extLst>
            <a:ext uri="{FF2B5EF4-FFF2-40B4-BE49-F238E27FC236}">
              <a16:creationId xmlns:a16="http://schemas.microsoft.com/office/drawing/2014/main" id="{6BC4C93D-340B-4C02-8275-0D3F7D0C113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57" name="Text Box 1">
          <a:extLst>
            <a:ext uri="{FF2B5EF4-FFF2-40B4-BE49-F238E27FC236}">
              <a16:creationId xmlns:a16="http://schemas.microsoft.com/office/drawing/2014/main" id="{98CE805D-7D4C-4B1B-A78E-C1F2D507987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58" name="Text Box 1">
          <a:extLst>
            <a:ext uri="{FF2B5EF4-FFF2-40B4-BE49-F238E27FC236}">
              <a16:creationId xmlns:a16="http://schemas.microsoft.com/office/drawing/2014/main" id="{CA0FA079-20E7-4042-99FE-FB94F2C013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59" name="Text Box 1">
          <a:extLst>
            <a:ext uri="{FF2B5EF4-FFF2-40B4-BE49-F238E27FC236}">
              <a16:creationId xmlns:a16="http://schemas.microsoft.com/office/drawing/2014/main" id="{71829CDC-26B6-4E91-BAA4-EE6921A7BF9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60" name="Text Box 1">
          <a:extLst>
            <a:ext uri="{FF2B5EF4-FFF2-40B4-BE49-F238E27FC236}">
              <a16:creationId xmlns:a16="http://schemas.microsoft.com/office/drawing/2014/main" id="{C7861528-AF59-484F-A1D9-27F5CF664C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61" name="Text Box 1">
          <a:extLst>
            <a:ext uri="{FF2B5EF4-FFF2-40B4-BE49-F238E27FC236}">
              <a16:creationId xmlns:a16="http://schemas.microsoft.com/office/drawing/2014/main" id="{D6D93BC0-0A10-4E18-8EC9-D2068FB2B3F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62" name="Text Box 1">
          <a:extLst>
            <a:ext uri="{FF2B5EF4-FFF2-40B4-BE49-F238E27FC236}">
              <a16:creationId xmlns:a16="http://schemas.microsoft.com/office/drawing/2014/main" id="{A6D8F1B3-2D36-472C-84C8-ADEB9B9E45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63" name="Text Box 1">
          <a:extLst>
            <a:ext uri="{FF2B5EF4-FFF2-40B4-BE49-F238E27FC236}">
              <a16:creationId xmlns:a16="http://schemas.microsoft.com/office/drawing/2014/main" id="{03B5206E-A857-46C3-9286-291E00C933A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64" name="Text Box 1">
          <a:extLst>
            <a:ext uri="{FF2B5EF4-FFF2-40B4-BE49-F238E27FC236}">
              <a16:creationId xmlns:a16="http://schemas.microsoft.com/office/drawing/2014/main" id="{7185A7F7-0535-43E6-B41A-C5E2DED7CB5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65" name="Text Box 1">
          <a:extLst>
            <a:ext uri="{FF2B5EF4-FFF2-40B4-BE49-F238E27FC236}">
              <a16:creationId xmlns:a16="http://schemas.microsoft.com/office/drawing/2014/main" id="{8B7D036C-7136-41B0-99B6-8BF32AD72B7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66" name="Text Box 1">
          <a:extLst>
            <a:ext uri="{FF2B5EF4-FFF2-40B4-BE49-F238E27FC236}">
              <a16:creationId xmlns:a16="http://schemas.microsoft.com/office/drawing/2014/main" id="{EC4E5E68-01EC-4160-ACFB-8C368965B4A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67" name="Text Box 1">
          <a:extLst>
            <a:ext uri="{FF2B5EF4-FFF2-40B4-BE49-F238E27FC236}">
              <a16:creationId xmlns:a16="http://schemas.microsoft.com/office/drawing/2014/main" id="{CC210DFE-7420-4128-991A-476069749EA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68" name="Text Box 1">
          <a:extLst>
            <a:ext uri="{FF2B5EF4-FFF2-40B4-BE49-F238E27FC236}">
              <a16:creationId xmlns:a16="http://schemas.microsoft.com/office/drawing/2014/main" id="{05B8AD1D-0D42-419E-B55E-4B3FC25756C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69" name="Text Box 1">
          <a:extLst>
            <a:ext uri="{FF2B5EF4-FFF2-40B4-BE49-F238E27FC236}">
              <a16:creationId xmlns:a16="http://schemas.microsoft.com/office/drawing/2014/main" id="{60781D50-47EE-4224-8908-BF3D067EB2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70" name="Text Box 1">
          <a:extLst>
            <a:ext uri="{FF2B5EF4-FFF2-40B4-BE49-F238E27FC236}">
              <a16:creationId xmlns:a16="http://schemas.microsoft.com/office/drawing/2014/main" id="{208A2A30-4B4A-4DBF-89A6-1FF25B7FBF3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71" name="Text Box 1">
          <a:extLst>
            <a:ext uri="{FF2B5EF4-FFF2-40B4-BE49-F238E27FC236}">
              <a16:creationId xmlns:a16="http://schemas.microsoft.com/office/drawing/2014/main" id="{12BBA1E4-F898-4234-9092-CF66D78BC6D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72" name="Text Box 1">
          <a:extLst>
            <a:ext uri="{FF2B5EF4-FFF2-40B4-BE49-F238E27FC236}">
              <a16:creationId xmlns:a16="http://schemas.microsoft.com/office/drawing/2014/main" id="{EC78D335-C20C-4116-A4BE-71C65D9B8C9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73" name="Text Box 1">
          <a:extLst>
            <a:ext uri="{FF2B5EF4-FFF2-40B4-BE49-F238E27FC236}">
              <a16:creationId xmlns:a16="http://schemas.microsoft.com/office/drawing/2014/main" id="{69622A58-FB7C-4213-AAE2-97578B50B7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74" name="Text Box 1">
          <a:extLst>
            <a:ext uri="{FF2B5EF4-FFF2-40B4-BE49-F238E27FC236}">
              <a16:creationId xmlns:a16="http://schemas.microsoft.com/office/drawing/2014/main" id="{60A61CAB-B38E-40E8-B3F3-D3C5230A283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75" name="Text Box 1">
          <a:extLst>
            <a:ext uri="{FF2B5EF4-FFF2-40B4-BE49-F238E27FC236}">
              <a16:creationId xmlns:a16="http://schemas.microsoft.com/office/drawing/2014/main" id="{DE3B4C6C-7AFB-4FC7-8341-4C6E3D0E050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76" name="Text Box 1">
          <a:extLst>
            <a:ext uri="{FF2B5EF4-FFF2-40B4-BE49-F238E27FC236}">
              <a16:creationId xmlns:a16="http://schemas.microsoft.com/office/drawing/2014/main" id="{63FA28AB-4DD8-408C-B523-5510EBC15F1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77" name="Text Box 1">
          <a:extLst>
            <a:ext uri="{FF2B5EF4-FFF2-40B4-BE49-F238E27FC236}">
              <a16:creationId xmlns:a16="http://schemas.microsoft.com/office/drawing/2014/main" id="{A03A1837-6787-481C-923D-8FB1AAA3F93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278" name="Text Box 1">
          <a:extLst>
            <a:ext uri="{FF2B5EF4-FFF2-40B4-BE49-F238E27FC236}">
              <a16:creationId xmlns:a16="http://schemas.microsoft.com/office/drawing/2014/main" id="{BFFA938B-94D0-4F4F-B8AF-9F102E4EF33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279" name="Text Box 1">
          <a:extLst>
            <a:ext uri="{FF2B5EF4-FFF2-40B4-BE49-F238E27FC236}">
              <a16:creationId xmlns:a16="http://schemas.microsoft.com/office/drawing/2014/main" id="{B802A97E-2350-428D-89FD-C68B81323C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280" name="Text Box 1">
          <a:extLst>
            <a:ext uri="{FF2B5EF4-FFF2-40B4-BE49-F238E27FC236}">
              <a16:creationId xmlns:a16="http://schemas.microsoft.com/office/drawing/2014/main" id="{B454D960-46BE-41AD-A305-D4770529BA4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281" name="Text Box 1">
          <a:extLst>
            <a:ext uri="{FF2B5EF4-FFF2-40B4-BE49-F238E27FC236}">
              <a16:creationId xmlns:a16="http://schemas.microsoft.com/office/drawing/2014/main" id="{E218225D-A042-4C61-AE7D-10C828F1741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82" name="Text Box 1">
          <a:extLst>
            <a:ext uri="{FF2B5EF4-FFF2-40B4-BE49-F238E27FC236}">
              <a16:creationId xmlns:a16="http://schemas.microsoft.com/office/drawing/2014/main" id="{3E1AAA0B-0372-4EBD-B491-9E996E26E1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83" name="Text Box 1">
          <a:extLst>
            <a:ext uri="{FF2B5EF4-FFF2-40B4-BE49-F238E27FC236}">
              <a16:creationId xmlns:a16="http://schemas.microsoft.com/office/drawing/2014/main" id="{A415CF5D-B40F-42E6-8ADB-576C0E8149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84" name="Text Box 1">
          <a:extLst>
            <a:ext uri="{FF2B5EF4-FFF2-40B4-BE49-F238E27FC236}">
              <a16:creationId xmlns:a16="http://schemas.microsoft.com/office/drawing/2014/main" id="{0A446508-B67F-4E0A-BB52-2961646A4D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85" name="Text Box 1">
          <a:extLst>
            <a:ext uri="{FF2B5EF4-FFF2-40B4-BE49-F238E27FC236}">
              <a16:creationId xmlns:a16="http://schemas.microsoft.com/office/drawing/2014/main" id="{401F7D8A-03D8-441D-AEAF-D5358C5F0EE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86" name="Text Box 1">
          <a:extLst>
            <a:ext uri="{FF2B5EF4-FFF2-40B4-BE49-F238E27FC236}">
              <a16:creationId xmlns:a16="http://schemas.microsoft.com/office/drawing/2014/main" id="{71EC8AF9-CE22-43F2-8928-01D35936D52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D60C42EF-C02F-4C6B-9A1E-858F1144DC6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88" name="Text Box 1">
          <a:extLst>
            <a:ext uri="{FF2B5EF4-FFF2-40B4-BE49-F238E27FC236}">
              <a16:creationId xmlns:a16="http://schemas.microsoft.com/office/drawing/2014/main" id="{643A12B0-B15D-4A6F-91E4-7CFEC488FC8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89" name="Text Box 1">
          <a:extLst>
            <a:ext uri="{FF2B5EF4-FFF2-40B4-BE49-F238E27FC236}">
              <a16:creationId xmlns:a16="http://schemas.microsoft.com/office/drawing/2014/main" id="{A8BF1EF0-15CB-4547-8BBC-F25FB27C916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90" name="Text Box 1">
          <a:extLst>
            <a:ext uri="{FF2B5EF4-FFF2-40B4-BE49-F238E27FC236}">
              <a16:creationId xmlns:a16="http://schemas.microsoft.com/office/drawing/2014/main" id="{D99085F5-5C58-4826-97C5-D6AD2FF40AE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91" name="Text Box 1">
          <a:extLst>
            <a:ext uri="{FF2B5EF4-FFF2-40B4-BE49-F238E27FC236}">
              <a16:creationId xmlns:a16="http://schemas.microsoft.com/office/drawing/2014/main" id="{EB5E1309-BF2B-4C17-B1A2-ECC1A676550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92" name="Text Box 1">
          <a:extLst>
            <a:ext uri="{FF2B5EF4-FFF2-40B4-BE49-F238E27FC236}">
              <a16:creationId xmlns:a16="http://schemas.microsoft.com/office/drawing/2014/main" id="{250A18FD-2552-4091-BD86-C6998913001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93" name="Text Box 1">
          <a:extLst>
            <a:ext uri="{FF2B5EF4-FFF2-40B4-BE49-F238E27FC236}">
              <a16:creationId xmlns:a16="http://schemas.microsoft.com/office/drawing/2014/main" id="{F312076A-80A8-4CD3-8E06-47A5AA629F1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94" name="Text Box 1">
          <a:extLst>
            <a:ext uri="{FF2B5EF4-FFF2-40B4-BE49-F238E27FC236}">
              <a16:creationId xmlns:a16="http://schemas.microsoft.com/office/drawing/2014/main" id="{BB9BE53E-1C1B-4A3A-B52E-B22B2D348CB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83D376E-1EB6-4C2E-BBEF-7C5F636B3AE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96" name="Text Box 1">
          <a:extLst>
            <a:ext uri="{FF2B5EF4-FFF2-40B4-BE49-F238E27FC236}">
              <a16:creationId xmlns:a16="http://schemas.microsoft.com/office/drawing/2014/main" id="{E71CA763-8D54-42C6-8AE3-58790801596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297" name="Text Box 1">
          <a:extLst>
            <a:ext uri="{FF2B5EF4-FFF2-40B4-BE49-F238E27FC236}">
              <a16:creationId xmlns:a16="http://schemas.microsoft.com/office/drawing/2014/main" id="{6393FD5B-FC0B-4CD8-AFCF-C5D7B6E9DF7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298" name="Text Box 1">
          <a:extLst>
            <a:ext uri="{FF2B5EF4-FFF2-40B4-BE49-F238E27FC236}">
              <a16:creationId xmlns:a16="http://schemas.microsoft.com/office/drawing/2014/main" id="{87B49B9A-DE4B-47DB-B39E-EBEE677C94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299" name="Text Box 1">
          <a:extLst>
            <a:ext uri="{FF2B5EF4-FFF2-40B4-BE49-F238E27FC236}">
              <a16:creationId xmlns:a16="http://schemas.microsoft.com/office/drawing/2014/main" id="{02757008-E8F7-41E5-BA6C-68598BEAB02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00" name="Text Box 1">
          <a:extLst>
            <a:ext uri="{FF2B5EF4-FFF2-40B4-BE49-F238E27FC236}">
              <a16:creationId xmlns:a16="http://schemas.microsoft.com/office/drawing/2014/main" id="{1997C725-1DB0-43AA-8A65-C5F04D26E5B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01" name="Text Box 1">
          <a:extLst>
            <a:ext uri="{FF2B5EF4-FFF2-40B4-BE49-F238E27FC236}">
              <a16:creationId xmlns:a16="http://schemas.microsoft.com/office/drawing/2014/main" id="{8E9BF3C3-AB80-4192-9B49-EEE63B30938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02" name="Text Box 1">
          <a:extLst>
            <a:ext uri="{FF2B5EF4-FFF2-40B4-BE49-F238E27FC236}">
              <a16:creationId xmlns:a16="http://schemas.microsoft.com/office/drawing/2014/main" id="{5C0CE4E5-0E25-477B-8A95-1ADC54D521B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03" name="Text Box 1">
          <a:extLst>
            <a:ext uri="{FF2B5EF4-FFF2-40B4-BE49-F238E27FC236}">
              <a16:creationId xmlns:a16="http://schemas.microsoft.com/office/drawing/2014/main" id="{6972B3C0-B6B0-439E-9A08-BE1A89E26E1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04" name="Text Box 1">
          <a:extLst>
            <a:ext uri="{FF2B5EF4-FFF2-40B4-BE49-F238E27FC236}">
              <a16:creationId xmlns:a16="http://schemas.microsoft.com/office/drawing/2014/main" id="{7517B93B-C7AD-4649-AE6C-4A1FC3A24D1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05" name="Text Box 1">
          <a:extLst>
            <a:ext uri="{FF2B5EF4-FFF2-40B4-BE49-F238E27FC236}">
              <a16:creationId xmlns:a16="http://schemas.microsoft.com/office/drawing/2014/main" id="{24A84825-4773-4557-A173-1C1419504FE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06" name="Text Box 1">
          <a:extLst>
            <a:ext uri="{FF2B5EF4-FFF2-40B4-BE49-F238E27FC236}">
              <a16:creationId xmlns:a16="http://schemas.microsoft.com/office/drawing/2014/main" id="{9DC11AAC-A1DB-4D4D-AA32-244CB0F5ED1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07" name="Text Box 1">
          <a:extLst>
            <a:ext uri="{FF2B5EF4-FFF2-40B4-BE49-F238E27FC236}">
              <a16:creationId xmlns:a16="http://schemas.microsoft.com/office/drawing/2014/main" id="{1EADA37F-EAFD-4650-888C-F43137CDA6F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08" name="Text Box 1">
          <a:extLst>
            <a:ext uri="{FF2B5EF4-FFF2-40B4-BE49-F238E27FC236}">
              <a16:creationId xmlns:a16="http://schemas.microsoft.com/office/drawing/2014/main" id="{975C882D-59E2-4E8A-8A14-502D930EDB2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09" name="Text Box 1">
          <a:extLst>
            <a:ext uri="{FF2B5EF4-FFF2-40B4-BE49-F238E27FC236}">
              <a16:creationId xmlns:a16="http://schemas.microsoft.com/office/drawing/2014/main" id="{27D8A30D-102F-4934-910A-4A90EF51CF9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0" name="Text Box 1">
          <a:extLst>
            <a:ext uri="{FF2B5EF4-FFF2-40B4-BE49-F238E27FC236}">
              <a16:creationId xmlns:a16="http://schemas.microsoft.com/office/drawing/2014/main" id="{93E8421C-DCF5-498B-9E29-00EBCFBE3F0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1" name="Text Box 1">
          <a:extLst>
            <a:ext uri="{FF2B5EF4-FFF2-40B4-BE49-F238E27FC236}">
              <a16:creationId xmlns:a16="http://schemas.microsoft.com/office/drawing/2014/main" id="{1B741ECD-DA75-4262-BEC2-629D4C0AB5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2" name="Text Box 1">
          <a:extLst>
            <a:ext uri="{FF2B5EF4-FFF2-40B4-BE49-F238E27FC236}">
              <a16:creationId xmlns:a16="http://schemas.microsoft.com/office/drawing/2014/main" id="{674F9002-4EEB-47FC-9664-5643ECDB951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3" name="Text Box 1">
          <a:extLst>
            <a:ext uri="{FF2B5EF4-FFF2-40B4-BE49-F238E27FC236}">
              <a16:creationId xmlns:a16="http://schemas.microsoft.com/office/drawing/2014/main" id="{140834D8-5580-403E-AD95-EFE765E1D74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4" name="Text Box 1">
          <a:extLst>
            <a:ext uri="{FF2B5EF4-FFF2-40B4-BE49-F238E27FC236}">
              <a16:creationId xmlns:a16="http://schemas.microsoft.com/office/drawing/2014/main" id="{305A1B8C-F1FA-4F1E-BA23-11536DD0F14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5" name="Text Box 1">
          <a:extLst>
            <a:ext uri="{FF2B5EF4-FFF2-40B4-BE49-F238E27FC236}">
              <a16:creationId xmlns:a16="http://schemas.microsoft.com/office/drawing/2014/main" id="{7C9BEBC1-2C18-44E8-BBA7-A120314AFA8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6" name="Text Box 1">
          <a:extLst>
            <a:ext uri="{FF2B5EF4-FFF2-40B4-BE49-F238E27FC236}">
              <a16:creationId xmlns:a16="http://schemas.microsoft.com/office/drawing/2014/main" id="{ACBCBA03-C61C-4B57-9737-9832273B205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7" name="Text Box 1">
          <a:extLst>
            <a:ext uri="{FF2B5EF4-FFF2-40B4-BE49-F238E27FC236}">
              <a16:creationId xmlns:a16="http://schemas.microsoft.com/office/drawing/2014/main" id="{25DF4A66-C882-4ABB-BFB3-9D7EC752328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8" name="Text Box 1">
          <a:extLst>
            <a:ext uri="{FF2B5EF4-FFF2-40B4-BE49-F238E27FC236}">
              <a16:creationId xmlns:a16="http://schemas.microsoft.com/office/drawing/2014/main" id="{59CD7DB5-72DB-46AB-9E37-D4B233BF73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19" name="Text Box 1">
          <a:extLst>
            <a:ext uri="{FF2B5EF4-FFF2-40B4-BE49-F238E27FC236}">
              <a16:creationId xmlns:a16="http://schemas.microsoft.com/office/drawing/2014/main" id="{F69BA8A3-A0CE-47B3-8A00-7BB75E6F05E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20" name="Text Box 1">
          <a:extLst>
            <a:ext uri="{FF2B5EF4-FFF2-40B4-BE49-F238E27FC236}">
              <a16:creationId xmlns:a16="http://schemas.microsoft.com/office/drawing/2014/main" id="{14A84CCF-46D1-4DCF-A2E1-938F28FF308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321" name="Text Box 1">
          <a:extLst>
            <a:ext uri="{FF2B5EF4-FFF2-40B4-BE49-F238E27FC236}">
              <a16:creationId xmlns:a16="http://schemas.microsoft.com/office/drawing/2014/main" id="{44C677F0-6FD1-47DC-8D04-C62A267F4A2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22" name="Text Box 1">
          <a:extLst>
            <a:ext uri="{FF2B5EF4-FFF2-40B4-BE49-F238E27FC236}">
              <a16:creationId xmlns:a16="http://schemas.microsoft.com/office/drawing/2014/main" id="{D02BBB19-DE7B-4D27-9A28-51C527F63AA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23" name="Text Box 1">
          <a:extLst>
            <a:ext uri="{FF2B5EF4-FFF2-40B4-BE49-F238E27FC236}">
              <a16:creationId xmlns:a16="http://schemas.microsoft.com/office/drawing/2014/main" id="{957CEBCE-82F9-4905-865D-DC9F9250EDE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24" name="Text Box 1">
          <a:extLst>
            <a:ext uri="{FF2B5EF4-FFF2-40B4-BE49-F238E27FC236}">
              <a16:creationId xmlns:a16="http://schemas.microsoft.com/office/drawing/2014/main" id="{F6F4BD50-A299-4C2A-A715-E8B3C5DC6E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25" name="Text Box 1">
          <a:extLst>
            <a:ext uri="{FF2B5EF4-FFF2-40B4-BE49-F238E27FC236}">
              <a16:creationId xmlns:a16="http://schemas.microsoft.com/office/drawing/2014/main" id="{5B4BD682-9BED-4400-BCD9-AD6A5A191EC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26" name="Text Box 1">
          <a:extLst>
            <a:ext uri="{FF2B5EF4-FFF2-40B4-BE49-F238E27FC236}">
              <a16:creationId xmlns:a16="http://schemas.microsoft.com/office/drawing/2014/main" id="{F6C6AF8D-8F59-467B-AC47-2C02F5BFEB1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27" name="Text Box 1">
          <a:extLst>
            <a:ext uri="{FF2B5EF4-FFF2-40B4-BE49-F238E27FC236}">
              <a16:creationId xmlns:a16="http://schemas.microsoft.com/office/drawing/2014/main" id="{B0D36866-C37E-4D8D-9EC6-98C7D9C888E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28" name="Text Box 1">
          <a:extLst>
            <a:ext uri="{FF2B5EF4-FFF2-40B4-BE49-F238E27FC236}">
              <a16:creationId xmlns:a16="http://schemas.microsoft.com/office/drawing/2014/main" id="{A6B8DA7B-D230-4FF1-AAD0-2E5A5CFA158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29" name="Text Box 1">
          <a:extLst>
            <a:ext uri="{FF2B5EF4-FFF2-40B4-BE49-F238E27FC236}">
              <a16:creationId xmlns:a16="http://schemas.microsoft.com/office/drawing/2014/main" id="{94BD47F8-6881-4162-8F39-058DEFFD3BC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30" name="Text Box 1">
          <a:extLst>
            <a:ext uri="{FF2B5EF4-FFF2-40B4-BE49-F238E27FC236}">
              <a16:creationId xmlns:a16="http://schemas.microsoft.com/office/drawing/2014/main" id="{B3C64FCA-5A9C-4704-9CAA-517A0561B45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3D57898F-7586-4BBE-825E-0BFA8BE191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32" name="Text Box 1">
          <a:extLst>
            <a:ext uri="{FF2B5EF4-FFF2-40B4-BE49-F238E27FC236}">
              <a16:creationId xmlns:a16="http://schemas.microsoft.com/office/drawing/2014/main" id="{55011657-AD7D-4667-A436-231B33A1C46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33" name="Text Box 1">
          <a:extLst>
            <a:ext uri="{FF2B5EF4-FFF2-40B4-BE49-F238E27FC236}">
              <a16:creationId xmlns:a16="http://schemas.microsoft.com/office/drawing/2014/main" id="{685F73D1-561E-4138-97C2-204C2BD9DDC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34" name="Text Box 1">
          <a:extLst>
            <a:ext uri="{FF2B5EF4-FFF2-40B4-BE49-F238E27FC236}">
              <a16:creationId xmlns:a16="http://schemas.microsoft.com/office/drawing/2014/main" id="{13060B04-678F-4447-A59E-A29A38DA87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35" name="Text Box 1">
          <a:extLst>
            <a:ext uri="{FF2B5EF4-FFF2-40B4-BE49-F238E27FC236}">
              <a16:creationId xmlns:a16="http://schemas.microsoft.com/office/drawing/2014/main" id="{167A524F-A5B5-4F7A-ADD4-5D37F39C80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36" name="Text Box 1">
          <a:extLst>
            <a:ext uri="{FF2B5EF4-FFF2-40B4-BE49-F238E27FC236}">
              <a16:creationId xmlns:a16="http://schemas.microsoft.com/office/drawing/2014/main" id="{D135BE99-C3EA-4DAC-9E20-1272B86F5BB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37" name="Text Box 1">
          <a:extLst>
            <a:ext uri="{FF2B5EF4-FFF2-40B4-BE49-F238E27FC236}">
              <a16:creationId xmlns:a16="http://schemas.microsoft.com/office/drawing/2014/main" id="{8A39BB16-A852-46B7-82C1-70835D84EA7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38" name="Text Box 1">
          <a:extLst>
            <a:ext uri="{FF2B5EF4-FFF2-40B4-BE49-F238E27FC236}">
              <a16:creationId xmlns:a16="http://schemas.microsoft.com/office/drawing/2014/main" id="{B0D4046C-2D0A-4383-9332-107AB85C988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39" name="Text Box 1">
          <a:extLst>
            <a:ext uri="{FF2B5EF4-FFF2-40B4-BE49-F238E27FC236}">
              <a16:creationId xmlns:a16="http://schemas.microsoft.com/office/drawing/2014/main" id="{697083B4-6845-4C22-B3BC-7AAC841F285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40" name="Text Box 1">
          <a:extLst>
            <a:ext uri="{FF2B5EF4-FFF2-40B4-BE49-F238E27FC236}">
              <a16:creationId xmlns:a16="http://schemas.microsoft.com/office/drawing/2014/main" id="{2EDF8A6B-EF91-4378-BC2E-53C19A453C1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41" name="Text Box 1">
          <a:extLst>
            <a:ext uri="{FF2B5EF4-FFF2-40B4-BE49-F238E27FC236}">
              <a16:creationId xmlns:a16="http://schemas.microsoft.com/office/drawing/2014/main" id="{9A77F28B-FDF1-493B-B82C-D6C8902D599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42" name="Text Box 1">
          <a:extLst>
            <a:ext uri="{FF2B5EF4-FFF2-40B4-BE49-F238E27FC236}">
              <a16:creationId xmlns:a16="http://schemas.microsoft.com/office/drawing/2014/main" id="{EEBC50E1-BE25-41B1-BB1C-69270BC1C86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43" name="Text Box 1">
          <a:extLst>
            <a:ext uri="{FF2B5EF4-FFF2-40B4-BE49-F238E27FC236}">
              <a16:creationId xmlns:a16="http://schemas.microsoft.com/office/drawing/2014/main" id="{9E69EAFC-DA1B-41C2-A392-A2A3EBA0F08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44" name="Text Box 1">
          <a:extLst>
            <a:ext uri="{FF2B5EF4-FFF2-40B4-BE49-F238E27FC236}">
              <a16:creationId xmlns:a16="http://schemas.microsoft.com/office/drawing/2014/main" id="{2F5BDB48-EFAA-4D02-8450-5F627B61B98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45" name="Text Box 1">
          <a:extLst>
            <a:ext uri="{FF2B5EF4-FFF2-40B4-BE49-F238E27FC236}">
              <a16:creationId xmlns:a16="http://schemas.microsoft.com/office/drawing/2014/main" id="{71904C1D-8652-4A36-9091-6D827DDACDD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46" name="Text Box 1">
          <a:extLst>
            <a:ext uri="{FF2B5EF4-FFF2-40B4-BE49-F238E27FC236}">
              <a16:creationId xmlns:a16="http://schemas.microsoft.com/office/drawing/2014/main" id="{379B055B-BBF9-42AD-B9C0-BB2E03B0AE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47" name="Text Box 1">
          <a:extLst>
            <a:ext uri="{FF2B5EF4-FFF2-40B4-BE49-F238E27FC236}">
              <a16:creationId xmlns:a16="http://schemas.microsoft.com/office/drawing/2014/main" id="{4DA6ABCD-E83A-4020-9853-BA34DCE07A2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48" name="Text Box 1">
          <a:extLst>
            <a:ext uri="{FF2B5EF4-FFF2-40B4-BE49-F238E27FC236}">
              <a16:creationId xmlns:a16="http://schemas.microsoft.com/office/drawing/2014/main" id="{0276096E-ACDC-4FE5-B06B-85FF8352BE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49" name="Text Box 1">
          <a:extLst>
            <a:ext uri="{FF2B5EF4-FFF2-40B4-BE49-F238E27FC236}">
              <a16:creationId xmlns:a16="http://schemas.microsoft.com/office/drawing/2014/main" id="{E0100C2C-02E3-4272-9370-DCFEA27ACFC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50" name="Text Box 1">
          <a:extLst>
            <a:ext uri="{FF2B5EF4-FFF2-40B4-BE49-F238E27FC236}">
              <a16:creationId xmlns:a16="http://schemas.microsoft.com/office/drawing/2014/main" id="{999727D1-7CCE-446C-9046-227884941EC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51" name="Text Box 1">
          <a:extLst>
            <a:ext uri="{FF2B5EF4-FFF2-40B4-BE49-F238E27FC236}">
              <a16:creationId xmlns:a16="http://schemas.microsoft.com/office/drawing/2014/main" id="{389B378B-3D98-417D-A283-D014F627F4F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52" name="Text Box 1">
          <a:extLst>
            <a:ext uri="{FF2B5EF4-FFF2-40B4-BE49-F238E27FC236}">
              <a16:creationId xmlns:a16="http://schemas.microsoft.com/office/drawing/2014/main" id="{0332AE0D-5184-478F-B01E-E8E26CC7C8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53" name="Text Box 1">
          <a:extLst>
            <a:ext uri="{FF2B5EF4-FFF2-40B4-BE49-F238E27FC236}">
              <a16:creationId xmlns:a16="http://schemas.microsoft.com/office/drawing/2014/main" id="{472A7DD0-28E8-4B5D-A1EC-A40073FA4CB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54" name="Text Box 1">
          <a:extLst>
            <a:ext uri="{FF2B5EF4-FFF2-40B4-BE49-F238E27FC236}">
              <a16:creationId xmlns:a16="http://schemas.microsoft.com/office/drawing/2014/main" id="{5755E46F-45BD-467F-B5AD-FFFACB18500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55" name="Text Box 1">
          <a:extLst>
            <a:ext uri="{FF2B5EF4-FFF2-40B4-BE49-F238E27FC236}">
              <a16:creationId xmlns:a16="http://schemas.microsoft.com/office/drawing/2014/main" id="{58E5B8CF-A7D6-48E6-B4CA-3031FB606A1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356" name="Text Box 1">
          <a:extLst>
            <a:ext uri="{FF2B5EF4-FFF2-40B4-BE49-F238E27FC236}">
              <a16:creationId xmlns:a16="http://schemas.microsoft.com/office/drawing/2014/main" id="{D262DD4F-C6AF-4D90-B29C-9BD581B117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57" name="Text Box 1">
          <a:extLst>
            <a:ext uri="{FF2B5EF4-FFF2-40B4-BE49-F238E27FC236}">
              <a16:creationId xmlns:a16="http://schemas.microsoft.com/office/drawing/2014/main" id="{959C8E7D-3E88-4072-A3E5-DDDA6466844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58" name="Text Box 1">
          <a:extLst>
            <a:ext uri="{FF2B5EF4-FFF2-40B4-BE49-F238E27FC236}">
              <a16:creationId xmlns:a16="http://schemas.microsoft.com/office/drawing/2014/main" id="{75C4DB96-4D8A-43ED-833D-0974EA66FFA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59" name="Text Box 1">
          <a:extLst>
            <a:ext uri="{FF2B5EF4-FFF2-40B4-BE49-F238E27FC236}">
              <a16:creationId xmlns:a16="http://schemas.microsoft.com/office/drawing/2014/main" id="{B7DC2F0A-F05B-4CCC-A05F-E51A3643B49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60" name="Text Box 1">
          <a:extLst>
            <a:ext uri="{FF2B5EF4-FFF2-40B4-BE49-F238E27FC236}">
              <a16:creationId xmlns:a16="http://schemas.microsoft.com/office/drawing/2014/main" id="{347E4B4B-BCDB-4AA1-AF33-59E42BCA68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61" name="Text Box 1">
          <a:extLst>
            <a:ext uri="{FF2B5EF4-FFF2-40B4-BE49-F238E27FC236}">
              <a16:creationId xmlns:a16="http://schemas.microsoft.com/office/drawing/2014/main" id="{1C485A6F-69AE-4D17-962A-1CD328EC2C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62" name="Text Box 1">
          <a:extLst>
            <a:ext uri="{FF2B5EF4-FFF2-40B4-BE49-F238E27FC236}">
              <a16:creationId xmlns:a16="http://schemas.microsoft.com/office/drawing/2014/main" id="{18413D6F-51AF-46D3-818A-E8F82296E96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63" name="Text Box 1">
          <a:extLst>
            <a:ext uri="{FF2B5EF4-FFF2-40B4-BE49-F238E27FC236}">
              <a16:creationId xmlns:a16="http://schemas.microsoft.com/office/drawing/2014/main" id="{FFA024EC-B2A8-4133-9404-026EF57DF81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64" name="Text Box 1">
          <a:extLst>
            <a:ext uri="{FF2B5EF4-FFF2-40B4-BE49-F238E27FC236}">
              <a16:creationId xmlns:a16="http://schemas.microsoft.com/office/drawing/2014/main" id="{98684EDA-E840-4536-BE66-F981F13EF9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65" name="Text Box 1">
          <a:extLst>
            <a:ext uri="{FF2B5EF4-FFF2-40B4-BE49-F238E27FC236}">
              <a16:creationId xmlns:a16="http://schemas.microsoft.com/office/drawing/2014/main" id="{43240009-FB01-4A61-8B5F-BD87B20C94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66" name="Text Box 1">
          <a:extLst>
            <a:ext uri="{FF2B5EF4-FFF2-40B4-BE49-F238E27FC236}">
              <a16:creationId xmlns:a16="http://schemas.microsoft.com/office/drawing/2014/main" id="{48EA982B-AEAA-41B4-B938-05509D8EA12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67" name="Text Box 1">
          <a:extLst>
            <a:ext uri="{FF2B5EF4-FFF2-40B4-BE49-F238E27FC236}">
              <a16:creationId xmlns:a16="http://schemas.microsoft.com/office/drawing/2014/main" id="{3E93FCE3-52F4-4FA1-83A5-94724C05B37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68" name="Text Box 1">
          <a:extLst>
            <a:ext uri="{FF2B5EF4-FFF2-40B4-BE49-F238E27FC236}">
              <a16:creationId xmlns:a16="http://schemas.microsoft.com/office/drawing/2014/main" id="{3DA3C56E-A82D-4E59-93CE-2E562617CF0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69" name="Text Box 1">
          <a:extLst>
            <a:ext uri="{FF2B5EF4-FFF2-40B4-BE49-F238E27FC236}">
              <a16:creationId xmlns:a16="http://schemas.microsoft.com/office/drawing/2014/main" id="{09835C42-071C-4266-9524-899768D5D3C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70" name="Text Box 1">
          <a:extLst>
            <a:ext uri="{FF2B5EF4-FFF2-40B4-BE49-F238E27FC236}">
              <a16:creationId xmlns:a16="http://schemas.microsoft.com/office/drawing/2014/main" id="{718F2B6F-3173-44D0-B4F6-12CA407E295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71" name="Text Box 1">
          <a:extLst>
            <a:ext uri="{FF2B5EF4-FFF2-40B4-BE49-F238E27FC236}">
              <a16:creationId xmlns:a16="http://schemas.microsoft.com/office/drawing/2014/main" id="{3FE35DED-B492-4395-A539-D4265153A41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72" name="Text Box 1">
          <a:extLst>
            <a:ext uri="{FF2B5EF4-FFF2-40B4-BE49-F238E27FC236}">
              <a16:creationId xmlns:a16="http://schemas.microsoft.com/office/drawing/2014/main" id="{5450094D-3873-4A4B-A38A-4333D40C7BC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73" name="Text Box 1">
          <a:extLst>
            <a:ext uri="{FF2B5EF4-FFF2-40B4-BE49-F238E27FC236}">
              <a16:creationId xmlns:a16="http://schemas.microsoft.com/office/drawing/2014/main" id="{B212EB3C-0C54-480D-9747-D3D3A623F30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74" name="Text Box 1">
          <a:extLst>
            <a:ext uri="{FF2B5EF4-FFF2-40B4-BE49-F238E27FC236}">
              <a16:creationId xmlns:a16="http://schemas.microsoft.com/office/drawing/2014/main" id="{30EC487A-1B7A-4B30-A15A-D0F68A9EF4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75" name="Text Box 1">
          <a:extLst>
            <a:ext uri="{FF2B5EF4-FFF2-40B4-BE49-F238E27FC236}">
              <a16:creationId xmlns:a16="http://schemas.microsoft.com/office/drawing/2014/main" id="{613AFCAA-2B6C-4668-8BB8-66DD5105AFA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76" name="Text Box 1">
          <a:extLst>
            <a:ext uri="{FF2B5EF4-FFF2-40B4-BE49-F238E27FC236}">
              <a16:creationId xmlns:a16="http://schemas.microsoft.com/office/drawing/2014/main" id="{EC0CEE3B-4DE9-4A2C-96DA-360F13BC171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77" name="Text Box 1">
          <a:extLst>
            <a:ext uri="{FF2B5EF4-FFF2-40B4-BE49-F238E27FC236}">
              <a16:creationId xmlns:a16="http://schemas.microsoft.com/office/drawing/2014/main" id="{78EDA6F0-7183-4A09-BE06-F8A598BF397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78" name="Text Box 1">
          <a:extLst>
            <a:ext uri="{FF2B5EF4-FFF2-40B4-BE49-F238E27FC236}">
              <a16:creationId xmlns:a16="http://schemas.microsoft.com/office/drawing/2014/main" id="{9765001A-9262-410D-AD82-DDADD20F146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79" name="Text Box 1">
          <a:extLst>
            <a:ext uri="{FF2B5EF4-FFF2-40B4-BE49-F238E27FC236}">
              <a16:creationId xmlns:a16="http://schemas.microsoft.com/office/drawing/2014/main" id="{E4284FE2-1BB0-413A-9788-17F22BDCC7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80" name="Text Box 1">
          <a:extLst>
            <a:ext uri="{FF2B5EF4-FFF2-40B4-BE49-F238E27FC236}">
              <a16:creationId xmlns:a16="http://schemas.microsoft.com/office/drawing/2014/main" id="{CDC0826C-B40A-401B-857B-AA301495A3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81" name="Text Box 1">
          <a:extLst>
            <a:ext uri="{FF2B5EF4-FFF2-40B4-BE49-F238E27FC236}">
              <a16:creationId xmlns:a16="http://schemas.microsoft.com/office/drawing/2014/main" id="{4C2B6127-9B2F-4254-A63B-8CF06CC9213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82" name="Text Box 1">
          <a:extLst>
            <a:ext uri="{FF2B5EF4-FFF2-40B4-BE49-F238E27FC236}">
              <a16:creationId xmlns:a16="http://schemas.microsoft.com/office/drawing/2014/main" id="{3592E7CA-208F-4BEB-9DB9-E42B09BA37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83" name="Text Box 1">
          <a:extLst>
            <a:ext uri="{FF2B5EF4-FFF2-40B4-BE49-F238E27FC236}">
              <a16:creationId xmlns:a16="http://schemas.microsoft.com/office/drawing/2014/main" id="{D63E883E-0E79-4697-BCA5-6AC0A6DA529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84" name="Text Box 1">
          <a:extLst>
            <a:ext uri="{FF2B5EF4-FFF2-40B4-BE49-F238E27FC236}">
              <a16:creationId xmlns:a16="http://schemas.microsoft.com/office/drawing/2014/main" id="{A4DFD249-F568-4634-99F3-57502CDC591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85" name="Text Box 1">
          <a:extLst>
            <a:ext uri="{FF2B5EF4-FFF2-40B4-BE49-F238E27FC236}">
              <a16:creationId xmlns:a16="http://schemas.microsoft.com/office/drawing/2014/main" id="{5B8A3788-3187-4E9E-9546-333BAE2E2E0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86" name="Text Box 1">
          <a:extLst>
            <a:ext uri="{FF2B5EF4-FFF2-40B4-BE49-F238E27FC236}">
              <a16:creationId xmlns:a16="http://schemas.microsoft.com/office/drawing/2014/main" id="{7836DF33-A2BD-4DAA-BA57-EDAAFB58BB9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87" name="Text Box 1">
          <a:extLst>
            <a:ext uri="{FF2B5EF4-FFF2-40B4-BE49-F238E27FC236}">
              <a16:creationId xmlns:a16="http://schemas.microsoft.com/office/drawing/2014/main" id="{D3BB91F1-FF71-4DEE-8999-BFB8122BAE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88" name="Text Box 1">
          <a:extLst>
            <a:ext uri="{FF2B5EF4-FFF2-40B4-BE49-F238E27FC236}">
              <a16:creationId xmlns:a16="http://schemas.microsoft.com/office/drawing/2014/main" id="{6EF66177-C05C-4D98-923D-75D1C97CFA4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89" name="Text Box 1">
          <a:extLst>
            <a:ext uri="{FF2B5EF4-FFF2-40B4-BE49-F238E27FC236}">
              <a16:creationId xmlns:a16="http://schemas.microsoft.com/office/drawing/2014/main" id="{6BAE2967-A404-4E3E-8736-27175287350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90" name="Text Box 1">
          <a:extLst>
            <a:ext uri="{FF2B5EF4-FFF2-40B4-BE49-F238E27FC236}">
              <a16:creationId xmlns:a16="http://schemas.microsoft.com/office/drawing/2014/main" id="{05AFEF62-8626-4EB8-8216-5A63E037759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91" name="Text Box 1">
          <a:extLst>
            <a:ext uri="{FF2B5EF4-FFF2-40B4-BE49-F238E27FC236}">
              <a16:creationId xmlns:a16="http://schemas.microsoft.com/office/drawing/2014/main" id="{E54B8935-29B2-43B7-B8F2-A3D77B992F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92" name="Text Box 1">
          <a:extLst>
            <a:ext uri="{FF2B5EF4-FFF2-40B4-BE49-F238E27FC236}">
              <a16:creationId xmlns:a16="http://schemas.microsoft.com/office/drawing/2014/main" id="{A09D3EEB-553A-491D-8AEB-B75A0F6FC0E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93" name="Text Box 1">
          <a:extLst>
            <a:ext uri="{FF2B5EF4-FFF2-40B4-BE49-F238E27FC236}">
              <a16:creationId xmlns:a16="http://schemas.microsoft.com/office/drawing/2014/main" id="{6C43F71F-618B-4199-825F-1D6B31D9D12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94" name="Text Box 1">
          <a:extLst>
            <a:ext uri="{FF2B5EF4-FFF2-40B4-BE49-F238E27FC236}">
              <a16:creationId xmlns:a16="http://schemas.microsoft.com/office/drawing/2014/main" id="{10AF50AA-7E64-45FB-AB03-D4770E70918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95" name="Text Box 1">
          <a:extLst>
            <a:ext uri="{FF2B5EF4-FFF2-40B4-BE49-F238E27FC236}">
              <a16:creationId xmlns:a16="http://schemas.microsoft.com/office/drawing/2014/main" id="{B0D424A3-986D-4639-BCCC-32965AFF21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396" name="Text Box 1">
          <a:extLst>
            <a:ext uri="{FF2B5EF4-FFF2-40B4-BE49-F238E27FC236}">
              <a16:creationId xmlns:a16="http://schemas.microsoft.com/office/drawing/2014/main" id="{007C1F4B-2610-44B7-B896-F0A037AF38D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397" name="Text Box 1">
          <a:extLst>
            <a:ext uri="{FF2B5EF4-FFF2-40B4-BE49-F238E27FC236}">
              <a16:creationId xmlns:a16="http://schemas.microsoft.com/office/drawing/2014/main" id="{BA357394-D198-4571-9F79-9BFB5DF928D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98" name="Text Box 1">
          <a:extLst>
            <a:ext uri="{FF2B5EF4-FFF2-40B4-BE49-F238E27FC236}">
              <a16:creationId xmlns:a16="http://schemas.microsoft.com/office/drawing/2014/main" id="{CFE71129-D450-4EE8-9347-7F4A706D135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399" name="Text Box 1">
          <a:extLst>
            <a:ext uri="{FF2B5EF4-FFF2-40B4-BE49-F238E27FC236}">
              <a16:creationId xmlns:a16="http://schemas.microsoft.com/office/drawing/2014/main" id="{8DACCC64-899D-4A74-9804-94C202FAC65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00" name="Text Box 1">
          <a:extLst>
            <a:ext uri="{FF2B5EF4-FFF2-40B4-BE49-F238E27FC236}">
              <a16:creationId xmlns:a16="http://schemas.microsoft.com/office/drawing/2014/main" id="{F72703B4-3815-4F48-A7CB-36F60EC1A50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01" name="Text Box 1">
          <a:extLst>
            <a:ext uri="{FF2B5EF4-FFF2-40B4-BE49-F238E27FC236}">
              <a16:creationId xmlns:a16="http://schemas.microsoft.com/office/drawing/2014/main" id="{99060E7F-B9B1-48C5-BD7E-856E5A14878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02" name="Text Box 1">
          <a:extLst>
            <a:ext uri="{FF2B5EF4-FFF2-40B4-BE49-F238E27FC236}">
              <a16:creationId xmlns:a16="http://schemas.microsoft.com/office/drawing/2014/main" id="{65195EC0-228F-4B3D-B7B1-5CB994AB6F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03" name="Text Box 1">
          <a:extLst>
            <a:ext uri="{FF2B5EF4-FFF2-40B4-BE49-F238E27FC236}">
              <a16:creationId xmlns:a16="http://schemas.microsoft.com/office/drawing/2014/main" id="{57EBA545-328A-44E6-BFD3-4397E091142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04" name="Text Box 1">
          <a:extLst>
            <a:ext uri="{FF2B5EF4-FFF2-40B4-BE49-F238E27FC236}">
              <a16:creationId xmlns:a16="http://schemas.microsoft.com/office/drawing/2014/main" id="{5FC04234-5698-4FD7-AE15-3D2A164E6D7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05" name="Text Box 1">
          <a:extLst>
            <a:ext uri="{FF2B5EF4-FFF2-40B4-BE49-F238E27FC236}">
              <a16:creationId xmlns:a16="http://schemas.microsoft.com/office/drawing/2014/main" id="{1AFC4828-1A75-4A48-A0DC-495E145E8CE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06" name="Text Box 1">
          <a:extLst>
            <a:ext uri="{FF2B5EF4-FFF2-40B4-BE49-F238E27FC236}">
              <a16:creationId xmlns:a16="http://schemas.microsoft.com/office/drawing/2014/main" id="{D9F336A6-90B7-46FF-8EAD-9C78F2C9DC7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07" name="Text Box 1">
          <a:extLst>
            <a:ext uri="{FF2B5EF4-FFF2-40B4-BE49-F238E27FC236}">
              <a16:creationId xmlns:a16="http://schemas.microsoft.com/office/drawing/2014/main" id="{DE41C141-C5E6-4A9A-93F4-043CD09B43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08" name="Text Box 1">
          <a:extLst>
            <a:ext uri="{FF2B5EF4-FFF2-40B4-BE49-F238E27FC236}">
              <a16:creationId xmlns:a16="http://schemas.microsoft.com/office/drawing/2014/main" id="{846DDD0A-9477-4176-85CC-04BC13EC776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09" name="Text Box 1">
          <a:extLst>
            <a:ext uri="{FF2B5EF4-FFF2-40B4-BE49-F238E27FC236}">
              <a16:creationId xmlns:a16="http://schemas.microsoft.com/office/drawing/2014/main" id="{98B675A9-AE57-4617-8C27-B687BB44901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10" name="Text Box 1">
          <a:extLst>
            <a:ext uri="{FF2B5EF4-FFF2-40B4-BE49-F238E27FC236}">
              <a16:creationId xmlns:a16="http://schemas.microsoft.com/office/drawing/2014/main" id="{3833C54B-B70F-455B-A443-2F81AD6B56C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11" name="Text Box 1">
          <a:extLst>
            <a:ext uri="{FF2B5EF4-FFF2-40B4-BE49-F238E27FC236}">
              <a16:creationId xmlns:a16="http://schemas.microsoft.com/office/drawing/2014/main" id="{9DB20046-5529-422A-8AE1-E4AE70F5953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12" name="Text Box 1">
          <a:extLst>
            <a:ext uri="{FF2B5EF4-FFF2-40B4-BE49-F238E27FC236}">
              <a16:creationId xmlns:a16="http://schemas.microsoft.com/office/drawing/2014/main" id="{984B2C7A-FCA8-4335-951B-59F671E489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13" name="Text Box 1">
          <a:extLst>
            <a:ext uri="{FF2B5EF4-FFF2-40B4-BE49-F238E27FC236}">
              <a16:creationId xmlns:a16="http://schemas.microsoft.com/office/drawing/2014/main" id="{2C45EA8D-80AD-49B1-832F-759E39908AB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14" name="Text Box 1">
          <a:extLst>
            <a:ext uri="{FF2B5EF4-FFF2-40B4-BE49-F238E27FC236}">
              <a16:creationId xmlns:a16="http://schemas.microsoft.com/office/drawing/2014/main" id="{37B2B25D-78A0-4B69-A8FC-B21C9C9B51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15" name="Text Box 1">
          <a:extLst>
            <a:ext uri="{FF2B5EF4-FFF2-40B4-BE49-F238E27FC236}">
              <a16:creationId xmlns:a16="http://schemas.microsoft.com/office/drawing/2014/main" id="{C6073D19-A043-40A6-A217-A3DF2B5C616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16" name="Text Box 1">
          <a:extLst>
            <a:ext uri="{FF2B5EF4-FFF2-40B4-BE49-F238E27FC236}">
              <a16:creationId xmlns:a16="http://schemas.microsoft.com/office/drawing/2014/main" id="{B20FB45B-F3A2-48AC-87FD-3E6E149730D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17" name="Text Box 1">
          <a:extLst>
            <a:ext uri="{FF2B5EF4-FFF2-40B4-BE49-F238E27FC236}">
              <a16:creationId xmlns:a16="http://schemas.microsoft.com/office/drawing/2014/main" id="{959773F6-DEE0-4410-B9B2-1ABDCF89095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18" name="Text Box 1">
          <a:extLst>
            <a:ext uri="{FF2B5EF4-FFF2-40B4-BE49-F238E27FC236}">
              <a16:creationId xmlns:a16="http://schemas.microsoft.com/office/drawing/2014/main" id="{40155E72-7747-4C19-B2A8-DE1F7BD359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19" name="Text Box 1">
          <a:extLst>
            <a:ext uri="{FF2B5EF4-FFF2-40B4-BE49-F238E27FC236}">
              <a16:creationId xmlns:a16="http://schemas.microsoft.com/office/drawing/2014/main" id="{5EEE7337-4A2D-4613-96A1-E347C4D6CB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20" name="Text Box 1">
          <a:extLst>
            <a:ext uri="{FF2B5EF4-FFF2-40B4-BE49-F238E27FC236}">
              <a16:creationId xmlns:a16="http://schemas.microsoft.com/office/drawing/2014/main" id="{48DE525B-1633-4BC7-BA4F-5B4263EF29C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21" name="Text Box 1">
          <a:extLst>
            <a:ext uri="{FF2B5EF4-FFF2-40B4-BE49-F238E27FC236}">
              <a16:creationId xmlns:a16="http://schemas.microsoft.com/office/drawing/2014/main" id="{4AC8F314-2BA6-4E87-ABA8-D2827EC7CEC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22" name="Text Box 1">
          <a:extLst>
            <a:ext uri="{FF2B5EF4-FFF2-40B4-BE49-F238E27FC236}">
              <a16:creationId xmlns:a16="http://schemas.microsoft.com/office/drawing/2014/main" id="{8A460A46-1082-41EC-B76B-7A8C8428936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23" name="Text Box 1">
          <a:extLst>
            <a:ext uri="{FF2B5EF4-FFF2-40B4-BE49-F238E27FC236}">
              <a16:creationId xmlns:a16="http://schemas.microsoft.com/office/drawing/2014/main" id="{1DDD4A02-8271-4B00-9624-DF1EB03D0F4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24" name="Text Box 1">
          <a:extLst>
            <a:ext uri="{FF2B5EF4-FFF2-40B4-BE49-F238E27FC236}">
              <a16:creationId xmlns:a16="http://schemas.microsoft.com/office/drawing/2014/main" id="{3902FD67-06DB-4D2B-8FD4-28F33C56571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25" name="Text Box 1">
          <a:extLst>
            <a:ext uri="{FF2B5EF4-FFF2-40B4-BE49-F238E27FC236}">
              <a16:creationId xmlns:a16="http://schemas.microsoft.com/office/drawing/2014/main" id="{8616E18F-0122-4927-869F-EFB6327ED28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26" name="Text Box 1">
          <a:extLst>
            <a:ext uri="{FF2B5EF4-FFF2-40B4-BE49-F238E27FC236}">
              <a16:creationId xmlns:a16="http://schemas.microsoft.com/office/drawing/2014/main" id="{B8D59ACA-C881-4B37-B962-3EAF53EDD4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27" name="Text Box 1">
          <a:extLst>
            <a:ext uri="{FF2B5EF4-FFF2-40B4-BE49-F238E27FC236}">
              <a16:creationId xmlns:a16="http://schemas.microsoft.com/office/drawing/2014/main" id="{71C54C4C-31EB-459F-8015-79616DDF41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28" name="Text Box 1">
          <a:extLst>
            <a:ext uri="{FF2B5EF4-FFF2-40B4-BE49-F238E27FC236}">
              <a16:creationId xmlns:a16="http://schemas.microsoft.com/office/drawing/2014/main" id="{BE502676-F1BA-414C-9649-E58AD962397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29" name="Text Box 1">
          <a:extLst>
            <a:ext uri="{FF2B5EF4-FFF2-40B4-BE49-F238E27FC236}">
              <a16:creationId xmlns:a16="http://schemas.microsoft.com/office/drawing/2014/main" id="{B2871E82-F644-4023-A5A4-6144F0AAD71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30" name="Text Box 1">
          <a:extLst>
            <a:ext uri="{FF2B5EF4-FFF2-40B4-BE49-F238E27FC236}">
              <a16:creationId xmlns:a16="http://schemas.microsoft.com/office/drawing/2014/main" id="{736F9EFD-FF4D-4670-A912-DFFBC5F5C2E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31" name="Text Box 1">
          <a:extLst>
            <a:ext uri="{FF2B5EF4-FFF2-40B4-BE49-F238E27FC236}">
              <a16:creationId xmlns:a16="http://schemas.microsoft.com/office/drawing/2014/main" id="{B271A6D0-691E-4AB6-A0FF-4F3E9CEF88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32" name="Text Box 1">
          <a:extLst>
            <a:ext uri="{FF2B5EF4-FFF2-40B4-BE49-F238E27FC236}">
              <a16:creationId xmlns:a16="http://schemas.microsoft.com/office/drawing/2014/main" id="{CFBE2C26-8FA5-4F5A-B099-AC641E7B675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433" name="Text Box 1">
          <a:extLst>
            <a:ext uri="{FF2B5EF4-FFF2-40B4-BE49-F238E27FC236}">
              <a16:creationId xmlns:a16="http://schemas.microsoft.com/office/drawing/2014/main" id="{681FF00C-B935-4F1C-AA86-C7AE0DF177C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34" name="Text Box 1">
          <a:extLst>
            <a:ext uri="{FF2B5EF4-FFF2-40B4-BE49-F238E27FC236}">
              <a16:creationId xmlns:a16="http://schemas.microsoft.com/office/drawing/2014/main" id="{FD3CE8A2-1ABA-4E3E-B2E7-EA774F3653F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35" name="Text Box 1">
          <a:extLst>
            <a:ext uri="{FF2B5EF4-FFF2-40B4-BE49-F238E27FC236}">
              <a16:creationId xmlns:a16="http://schemas.microsoft.com/office/drawing/2014/main" id="{CAC3AD32-4864-42D7-B6DA-B89D626D09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36" name="Text Box 1">
          <a:extLst>
            <a:ext uri="{FF2B5EF4-FFF2-40B4-BE49-F238E27FC236}">
              <a16:creationId xmlns:a16="http://schemas.microsoft.com/office/drawing/2014/main" id="{75F5E911-C570-4715-9241-B04712DA02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37" name="Text Box 1">
          <a:extLst>
            <a:ext uri="{FF2B5EF4-FFF2-40B4-BE49-F238E27FC236}">
              <a16:creationId xmlns:a16="http://schemas.microsoft.com/office/drawing/2014/main" id="{C6DFB49A-BFD1-40B2-97AD-268F3EA1B44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38" name="Text Box 1">
          <a:extLst>
            <a:ext uri="{FF2B5EF4-FFF2-40B4-BE49-F238E27FC236}">
              <a16:creationId xmlns:a16="http://schemas.microsoft.com/office/drawing/2014/main" id="{EC66CC3C-85C5-4C9A-BA62-EC436B98479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39" name="Text Box 1">
          <a:extLst>
            <a:ext uri="{FF2B5EF4-FFF2-40B4-BE49-F238E27FC236}">
              <a16:creationId xmlns:a16="http://schemas.microsoft.com/office/drawing/2014/main" id="{A49D9297-0157-4D90-A172-D7EC23A30CD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40" name="Text Box 1">
          <a:extLst>
            <a:ext uri="{FF2B5EF4-FFF2-40B4-BE49-F238E27FC236}">
              <a16:creationId xmlns:a16="http://schemas.microsoft.com/office/drawing/2014/main" id="{FD098F03-8123-4515-92C7-B2B5E8AC077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41" name="Text Box 1">
          <a:extLst>
            <a:ext uri="{FF2B5EF4-FFF2-40B4-BE49-F238E27FC236}">
              <a16:creationId xmlns:a16="http://schemas.microsoft.com/office/drawing/2014/main" id="{1FE4B4D0-BBE0-4328-8436-B76CE16E3CD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F840D356-E60F-4821-9F6D-B53CE36FDE3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43" name="Text Box 1">
          <a:extLst>
            <a:ext uri="{FF2B5EF4-FFF2-40B4-BE49-F238E27FC236}">
              <a16:creationId xmlns:a16="http://schemas.microsoft.com/office/drawing/2014/main" id="{F48AF494-8B81-414D-976C-AFF473221F4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44" name="Text Box 1">
          <a:extLst>
            <a:ext uri="{FF2B5EF4-FFF2-40B4-BE49-F238E27FC236}">
              <a16:creationId xmlns:a16="http://schemas.microsoft.com/office/drawing/2014/main" id="{07ADF7A3-A7DF-4712-9570-FC0A4774D73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45" name="Text Box 1">
          <a:extLst>
            <a:ext uri="{FF2B5EF4-FFF2-40B4-BE49-F238E27FC236}">
              <a16:creationId xmlns:a16="http://schemas.microsoft.com/office/drawing/2014/main" id="{FEBE6DA8-618C-4AF2-BE0C-FA4087C5D62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46" name="Text Box 1">
          <a:extLst>
            <a:ext uri="{FF2B5EF4-FFF2-40B4-BE49-F238E27FC236}">
              <a16:creationId xmlns:a16="http://schemas.microsoft.com/office/drawing/2014/main" id="{CD8586DB-75EA-4A3E-9BF4-218CA34341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47" name="Text Box 1">
          <a:extLst>
            <a:ext uri="{FF2B5EF4-FFF2-40B4-BE49-F238E27FC236}">
              <a16:creationId xmlns:a16="http://schemas.microsoft.com/office/drawing/2014/main" id="{704528B6-F860-434D-AF7F-CF54BA4F4D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48" name="Text Box 1">
          <a:extLst>
            <a:ext uri="{FF2B5EF4-FFF2-40B4-BE49-F238E27FC236}">
              <a16:creationId xmlns:a16="http://schemas.microsoft.com/office/drawing/2014/main" id="{3F91269F-857C-4A97-A305-A97228ABB28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49" name="Text Box 1">
          <a:extLst>
            <a:ext uri="{FF2B5EF4-FFF2-40B4-BE49-F238E27FC236}">
              <a16:creationId xmlns:a16="http://schemas.microsoft.com/office/drawing/2014/main" id="{F6DE8841-A437-4456-9905-2B9F1D0C36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50" name="Text Box 1">
          <a:extLst>
            <a:ext uri="{FF2B5EF4-FFF2-40B4-BE49-F238E27FC236}">
              <a16:creationId xmlns:a16="http://schemas.microsoft.com/office/drawing/2014/main" id="{ACB36368-FF22-4486-ADD9-A86A83A0633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51" name="Text Box 1">
          <a:extLst>
            <a:ext uri="{FF2B5EF4-FFF2-40B4-BE49-F238E27FC236}">
              <a16:creationId xmlns:a16="http://schemas.microsoft.com/office/drawing/2014/main" id="{B757B082-C5AF-4463-ACAD-FA71CB1C717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52" name="Text Box 1">
          <a:extLst>
            <a:ext uri="{FF2B5EF4-FFF2-40B4-BE49-F238E27FC236}">
              <a16:creationId xmlns:a16="http://schemas.microsoft.com/office/drawing/2014/main" id="{3650ED30-96A8-49D5-9235-36C7F7B60F9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53" name="Text Box 1">
          <a:extLst>
            <a:ext uri="{FF2B5EF4-FFF2-40B4-BE49-F238E27FC236}">
              <a16:creationId xmlns:a16="http://schemas.microsoft.com/office/drawing/2014/main" id="{DC9D12FD-C81B-4F53-8664-1A6A49CC51B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54" name="Text Box 1">
          <a:extLst>
            <a:ext uri="{FF2B5EF4-FFF2-40B4-BE49-F238E27FC236}">
              <a16:creationId xmlns:a16="http://schemas.microsoft.com/office/drawing/2014/main" id="{E49D7573-355B-4F31-99BB-445144B437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55" name="Text Box 1">
          <a:extLst>
            <a:ext uri="{FF2B5EF4-FFF2-40B4-BE49-F238E27FC236}">
              <a16:creationId xmlns:a16="http://schemas.microsoft.com/office/drawing/2014/main" id="{8E44DC86-CA47-46C5-8930-8DC3D65EF1A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56" name="Text Box 1">
          <a:extLst>
            <a:ext uri="{FF2B5EF4-FFF2-40B4-BE49-F238E27FC236}">
              <a16:creationId xmlns:a16="http://schemas.microsoft.com/office/drawing/2014/main" id="{F9A90262-9ED9-466B-928D-75B06C8209D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57" name="Text Box 1">
          <a:extLst>
            <a:ext uri="{FF2B5EF4-FFF2-40B4-BE49-F238E27FC236}">
              <a16:creationId xmlns:a16="http://schemas.microsoft.com/office/drawing/2014/main" id="{E47E65CE-58D3-4F68-B046-C18A31C55E6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58" name="Text Box 1">
          <a:extLst>
            <a:ext uri="{FF2B5EF4-FFF2-40B4-BE49-F238E27FC236}">
              <a16:creationId xmlns:a16="http://schemas.microsoft.com/office/drawing/2014/main" id="{4DDFA444-AB1D-42C9-8C8B-039638D71D7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59" name="Text Box 1">
          <a:extLst>
            <a:ext uri="{FF2B5EF4-FFF2-40B4-BE49-F238E27FC236}">
              <a16:creationId xmlns:a16="http://schemas.microsoft.com/office/drawing/2014/main" id="{896583FB-6CEC-4F16-8A49-627D3852820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0" name="Text Box 1">
          <a:extLst>
            <a:ext uri="{FF2B5EF4-FFF2-40B4-BE49-F238E27FC236}">
              <a16:creationId xmlns:a16="http://schemas.microsoft.com/office/drawing/2014/main" id="{50674572-EBCF-4891-9D1F-F361C509333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1" name="Text Box 1">
          <a:extLst>
            <a:ext uri="{FF2B5EF4-FFF2-40B4-BE49-F238E27FC236}">
              <a16:creationId xmlns:a16="http://schemas.microsoft.com/office/drawing/2014/main" id="{40E3E044-7860-4CE0-B51E-49FBD89D24A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2" name="Text Box 1">
          <a:extLst>
            <a:ext uri="{FF2B5EF4-FFF2-40B4-BE49-F238E27FC236}">
              <a16:creationId xmlns:a16="http://schemas.microsoft.com/office/drawing/2014/main" id="{965558DA-44EA-4F67-B1AE-196E16FEFC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3" name="Text Box 1">
          <a:extLst>
            <a:ext uri="{FF2B5EF4-FFF2-40B4-BE49-F238E27FC236}">
              <a16:creationId xmlns:a16="http://schemas.microsoft.com/office/drawing/2014/main" id="{E4283D0D-F1AC-45B4-AFB4-04CBDF82EA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4" name="Text Box 1">
          <a:extLst>
            <a:ext uri="{FF2B5EF4-FFF2-40B4-BE49-F238E27FC236}">
              <a16:creationId xmlns:a16="http://schemas.microsoft.com/office/drawing/2014/main" id="{F78B0CD2-AC51-4965-9322-213ED9B683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5" name="Text Box 1">
          <a:extLst>
            <a:ext uri="{FF2B5EF4-FFF2-40B4-BE49-F238E27FC236}">
              <a16:creationId xmlns:a16="http://schemas.microsoft.com/office/drawing/2014/main" id="{BE58D2F3-CE67-4774-BA91-43DBAD813A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6" name="Text Box 1">
          <a:extLst>
            <a:ext uri="{FF2B5EF4-FFF2-40B4-BE49-F238E27FC236}">
              <a16:creationId xmlns:a16="http://schemas.microsoft.com/office/drawing/2014/main" id="{0779427A-0AFF-4AF4-9DAC-2E8751B720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7" name="Text Box 1">
          <a:extLst>
            <a:ext uri="{FF2B5EF4-FFF2-40B4-BE49-F238E27FC236}">
              <a16:creationId xmlns:a16="http://schemas.microsoft.com/office/drawing/2014/main" id="{1B51F084-3144-41E6-87FC-2AC28513A29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8" name="Text Box 1">
          <a:extLst>
            <a:ext uri="{FF2B5EF4-FFF2-40B4-BE49-F238E27FC236}">
              <a16:creationId xmlns:a16="http://schemas.microsoft.com/office/drawing/2014/main" id="{EE7564ED-177E-48CF-A6F1-42C8C57A61E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69" name="Text Box 1">
          <a:extLst>
            <a:ext uri="{FF2B5EF4-FFF2-40B4-BE49-F238E27FC236}">
              <a16:creationId xmlns:a16="http://schemas.microsoft.com/office/drawing/2014/main" id="{D2AD6D67-674D-4879-8023-7A7DB7421B4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70" name="Text Box 1">
          <a:extLst>
            <a:ext uri="{FF2B5EF4-FFF2-40B4-BE49-F238E27FC236}">
              <a16:creationId xmlns:a16="http://schemas.microsoft.com/office/drawing/2014/main" id="{808F489A-7683-4B08-9712-EEA2517C2F7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71" name="Text Box 1">
          <a:extLst>
            <a:ext uri="{FF2B5EF4-FFF2-40B4-BE49-F238E27FC236}">
              <a16:creationId xmlns:a16="http://schemas.microsoft.com/office/drawing/2014/main" id="{F0AE3044-D624-4FF7-8E36-513F2D22863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72" name="Text Box 1">
          <a:extLst>
            <a:ext uri="{FF2B5EF4-FFF2-40B4-BE49-F238E27FC236}">
              <a16:creationId xmlns:a16="http://schemas.microsoft.com/office/drawing/2014/main" id="{A859232E-5A5F-42DB-BB5E-273948216E6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473" name="Text Box 1">
          <a:extLst>
            <a:ext uri="{FF2B5EF4-FFF2-40B4-BE49-F238E27FC236}">
              <a16:creationId xmlns:a16="http://schemas.microsoft.com/office/drawing/2014/main" id="{D75CBA23-9FC3-47FA-B0F1-1CDC3B479E5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74" name="Text Box 1">
          <a:extLst>
            <a:ext uri="{FF2B5EF4-FFF2-40B4-BE49-F238E27FC236}">
              <a16:creationId xmlns:a16="http://schemas.microsoft.com/office/drawing/2014/main" id="{4C656927-A5DD-4BA9-A185-19B90039658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75" name="Text Box 1">
          <a:extLst>
            <a:ext uri="{FF2B5EF4-FFF2-40B4-BE49-F238E27FC236}">
              <a16:creationId xmlns:a16="http://schemas.microsoft.com/office/drawing/2014/main" id="{708CD61C-CA7D-4CCC-8208-9C4BBCF8387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76" name="Text Box 1">
          <a:extLst>
            <a:ext uri="{FF2B5EF4-FFF2-40B4-BE49-F238E27FC236}">
              <a16:creationId xmlns:a16="http://schemas.microsoft.com/office/drawing/2014/main" id="{2CD935A4-5B35-461F-BE9B-D3D0A78CEA9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77" name="Text Box 1">
          <a:extLst>
            <a:ext uri="{FF2B5EF4-FFF2-40B4-BE49-F238E27FC236}">
              <a16:creationId xmlns:a16="http://schemas.microsoft.com/office/drawing/2014/main" id="{366D216D-F0F0-4E40-B3E1-765CF0BDC44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78" name="Text Box 1">
          <a:extLst>
            <a:ext uri="{FF2B5EF4-FFF2-40B4-BE49-F238E27FC236}">
              <a16:creationId xmlns:a16="http://schemas.microsoft.com/office/drawing/2014/main" id="{4AA8E75C-C9F2-4AC9-A0A2-CBF3C177F97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79" name="Text Box 1">
          <a:extLst>
            <a:ext uri="{FF2B5EF4-FFF2-40B4-BE49-F238E27FC236}">
              <a16:creationId xmlns:a16="http://schemas.microsoft.com/office/drawing/2014/main" id="{89C3EF3E-7402-4F41-900F-78A24D669B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80" name="Text Box 1">
          <a:extLst>
            <a:ext uri="{FF2B5EF4-FFF2-40B4-BE49-F238E27FC236}">
              <a16:creationId xmlns:a16="http://schemas.microsoft.com/office/drawing/2014/main" id="{E8575CD9-1DF3-404F-B967-2BF2D2CB712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81" name="Text Box 1">
          <a:extLst>
            <a:ext uri="{FF2B5EF4-FFF2-40B4-BE49-F238E27FC236}">
              <a16:creationId xmlns:a16="http://schemas.microsoft.com/office/drawing/2014/main" id="{5AE91D63-9248-4839-8303-8952BBABD2E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82" name="Text Box 1">
          <a:extLst>
            <a:ext uri="{FF2B5EF4-FFF2-40B4-BE49-F238E27FC236}">
              <a16:creationId xmlns:a16="http://schemas.microsoft.com/office/drawing/2014/main" id="{EDD683C5-9D96-4BA4-B6B4-B4D2377F82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83" name="Text Box 1">
          <a:extLst>
            <a:ext uri="{FF2B5EF4-FFF2-40B4-BE49-F238E27FC236}">
              <a16:creationId xmlns:a16="http://schemas.microsoft.com/office/drawing/2014/main" id="{9E0F39D6-2AB4-448C-A6D3-9DA8321F30D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84" name="Text Box 1">
          <a:extLst>
            <a:ext uri="{FF2B5EF4-FFF2-40B4-BE49-F238E27FC236}">
              <a16:creationId xmlns:a16="http://schemas.microsoft.com/office/drawing/2014/main" id="{78660F6C-712A-4E1D-82D4-E96A0E3A7E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85" name="Text Box 1">
          <a:extLst>
            <a:ext uri="{FF2B5EF4-FFF2-40B4-BE49-F238E27FC236}">
              <a16:creationId xmlns:a16="http://schemas.microsoft.com/office/drawing/2014/main" id="{09BE0F21-1B26-4EA9-8934-C5A570399C3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86" name="Text Box 1">
          <a:extLst>
            <a:ext uri="{FF2B5EF4-FFF2-40B4-BE49-F238E27FC236}">
              <a16:creationId xmlns:a16="http://schemas.microsoft.com/office/drawing/2014/main" id="{0BDD8B60-D7E4-4864-8C4B-4CDE31E97C5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87" name="Text Box 1">
          <a:extLst>
            <a:ext uri="{FF2B5EF4-FFF2-40B4-BE49-F238E27FC236}">
              <a16:creationId xmlns:a16="http://schemas.microsoft.com/office/drawing/2014/main" id="{D29D0F36-2848-4741-ABAC-284E5DB2F62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88" name="Text Box 1">
          <a:extLst>
            <a:ext uri="{FF2B5EF4-FFF2-40B4-BE49-F238E27FC236}">
              <a16:creationId xmlns:a16="http://schemas.microsoft.com/office/drawing/2014/main" id="{E448287B-BC5E-4B9E-83A7-3F2B25723E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89" name="Text Box 1">
          <a:extLst>
            <a:ext uri="{FF2B5EF4-FFF2-40B4-BE49-F238E27FC236}">
              <a16:creationId xmlns:a16="http://schemas.microsoft.com/office/drawing/2014/main" id="{ADBBF281-2F59-411B-8C95-95789DF827D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90" name="Text Box 1">
          <a:extLst>
            <a:ext uri="{FF2B5EF4-FFF2-40B4-BE49-F238E27FC236}">
              <a16:creationId xmlns:a16="http://schemas.microsoft.com/office/drawing/2014/main" id="{214875CB-3E17-40C9-8DA0-724C7304CEA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91" name="Text Box 1">
          <a:extLst>
            <a:ext uri="{FF2B5EF4-FFF2-40B4-BE49-F238E27FC236}">
              <a16:creationId xmlns:a16="http://schemas.microsoft.com/office/drawing/2014/main" id="{E0D9807D-79D5-4073-8D42-1169F20FF28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92" name="Text Box 1">
          <a:extLst>
            <a:ext uri="{FF2B5EF4-FFF2-40B4-BE49-F238E27FC236}">
              <a16:creationId xmlns:a16="http://schemas.microsoft.com/office/drawing/2014/main" id="{EFBE5F28-E9D7-4573-9728-D532111B150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93" name="Text Box 1">
          <a:extLst>
            <a:ext uri="{FF2B5EF4-FFF2-40B4-BE49-F238E27FC236}">
              <a16:creationId xmlns:a16="http://schemas.microsoft.com/office/drawing/2014/main" id="{A0BC8F86-B141-48FE-8353-4C8F25D1580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94" name="Text Box 1">
          <a:extLst>
            <a:ext uri="{FF2B5EF4-FFF2-40B4-BE49-F238E27FC236}">
              <a16:creationId xmlns:a16="http://schemas.microsoft.com/office/drawing/2014/main" id="{BD39AABD-19E3-4C8C-A38D-483559F676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95" name="Text Box 1">
          <a:extLst>
            <a:ext uri="{FF2B5EF4-FFF2-40B4-BE49-F238E27FC236}">
              <a16:creationId xmlns:a16="http://schemas.microsoft.com/office/drawing/2014/main" id="{0D3BBB6E-47B0-4DD7-8A11-61BEDC344AB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96" name="Text Box 1">
          <a:extLst>
            <a:ext uri="{FF2B5EF4-FFF2-40B4-BE49-F238E27FC236}">
              <a16:creationId xmlns:a16="http://schemas.microsoft.com/office/drawing/2014/main" id="{62B52AFE-4A82-4CA1-BFAB-972BE13D9B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497" name="Text Box 1">
          <a:extLst>
            <a:ext uri="{FF2B5EF4-FFF2-40B4-BE49-F238E27FC236}">
              <a16:creationId xmlns:a16="http://schemas.microsoft.com/office/drawing/2014/main" id="{B62E1880-0916-4FB7-AF50-06B6A4CCC27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498" name="Text Box 1">
          <a:extLst>
            <a:ext uri="{FF2B5EF4-FFF2-40B4-BE49-F238E27FC236}">
              <a16:creationId xmlns:a16="http://schemas.microsoft.com/office/drawing/2014/main" id="{A69B1667-8609-4848-B618-3CA0FFAB6E5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499" name="Text Box 1">
          <a:extLst>
            <a:ext uri="{FF2B5EF4-FFF2-40B4-BE49-F238E27FC236}">
              <a16:creationId xmlns:a16="http://schemas.microsoft.com/office/drawing/2014/main" id="{03172CEC-2E88-4858-8D47-6EA36C9611B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00" name="Text Box 1">
          <a:extLst>
            <a:ext uri="{FF2B5EF4-FFF2-40B4-BE49-F238E27FC236}">
              <a16:creationId xmlns:a16="http://schemas.microsoft.com/office/drawing/2014/main" id="{9663BF85-0488-4B3E-B6EF-D5EEC46D01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01" name="Text Box 1">
          <a:extLst>
            <a:ext uri="{FF2B5EF4-FFF2-40B4-BE49-F238E27FC236}">
              <a16:creationId xmlns:a16="http://schemas.microsoft.com/office/drawing/2014/main" id="{70230338-C04C-46C4-B92F-531764E4DDC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02" name="Text Box 1">
          <a:extLst>
            <a:ext uri="{FF2B5EF4-FFF2-40B4-BE49-F238E27FC236}">
              <a16:creationId xmlns:a16="http://schemas.microsoft.com/office/drawing/2014/main" id="{D837442D-2764-4EF2-98DB-AD9D37073FA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03" name="Text Box 1">
          <a:extLst>
            <a:ext uri="{FF2B5EF4-FFF2-40B4-BE49-F238E27FC236}">
              <a16:creationId xmlns:a16="http://schemas.microsoft.com/office/drawing/2014/main" id="{98E61AF3-96BB-47CF-94B8-72E0C5CE3C8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04" name="Text Box 1">
          <a:extLst>
            <a:ext uri="{FF2B5EF4-FFF2-40B4-BE49-F238E27FC236}">
              <a16:creationId xmlns:a16="http://schemas.microsoft.com/office/drawing/2014/main" id="{1EAEFA5E-8899-4C71-8C34-4D795092731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05" name="Text Box 1">
          <a:extLst>
            <a:ext uri="{FF2B5EF4-FFF2-40B4-BE49-F238E27FC236}">
              <a16:creationId xmlns:a16="http://schemas.microsoft.com/office/drawing/2014/main" id="{E3C7DF05-1ABD-40DC-A451-71F0FF980FB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06" name="Text Box 1">
          <a:extLst>
            <a:ext uri="{FF2B5EF4-FFF2-40B4-BE49-F238E27FC236}">
              <a16:creationId xmlns:a16="http://schemas.microsoft.com/office/drawing/2014/main" id="{CE0F28E5-F0CA-4894-B0F0-9D65EFBEF89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07" name="Text Box 1">
          <a:extLst>
            <a:ext uri="{FF2B5EF4-FFF2-40B4-BE49-F238E27FC236}">
              <a16:creationId xmlns:a16="http://schemas.microsoft.com/office/drawing/2014/main" id="{39F98E5C-6765-435D-9F84-E1072BE387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08" name="Text Box 1">
          <a:extLst>
            <a:ext uri="{FF2B5EF4-FFF2-40B4-BE49-F238E27FC236}">
              <a16:creationId xmlns:a16="http://schemas.microsoft.com/office/drawing/2014/main" id="{4EDC2CA4-EDC9-428A-B74E-208CBAE1DBF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09" name="Text Box 1">
          <a:extLst>
            <a:ext uri="{FF2B5EF4-FFF2-40B4-BE49-F238E27FC236}">
              <a16:creationId xmlns:a16="http://schemas.microsoft.com/office/drawing/2014/main" id="{069B8B17-DF25-49B1-8C2D-371AB5CA177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10" name="Text Box 1">
          <a:extLst>
            <a:ext uri="{FF2B5EF4-FFF2-40B4-BE49-F238E27FC236}">
              <a16:creationId xmlns:a16="http://schemas.microsoft.com/office/drawing/2014/main" id="{4D2B3951-338B-445E-9F3D-54105E98267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11" name="Text Box 1">
          <a:extLst>
            <a:ext uri="{FF2B5EF4-FFF2-40B4-BE49-F238E27FC236}">
              <a16:creationId xmlns:a16="http://schemas.microsoft.com/office/drawing/2014/main" id="{3E2B8D7E-816D-4D23-94B8-1B4D904CB8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12" name="Text Box 1">
          <a:extLst>
            <a:ext uri="{FF2B5EF4-FFF2-40B4-BE49-F238E27FC236}">
              <a16:creationId xmlns:a16="http://schemas.microsoft.com/office/drawing/2014/main" id="{C1B32549-7420-4FAE-ABEC-886BE93EAD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13" name="Text Box 1">
          <a:extLst>
            <a:ext uri="{FF2B5EF4-FFF2-40B4-BE49-F238E27FC236}">
              <a16:creationId xmlns:a16="http://schemas.microsoft.com/office/drawing/2014/main" id="{379F8F93-13A3-48CA-9D1D-647FA7DD32D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14" name="Text Box 1">
          <a:extLst>
            <a:ext uri="{FF2B5EF4-FFF2-40B4-BE49-F238E27FC236}">
              <a16:creationId xmlns:a16="http://schemas.microsoft.com/office/drawing/2014/main" id="{2350A130-1E75-40E3-92DE-59A1C7CBFB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15" name="Text Box 1">
          <a:extLst>
            <a:ext uri="{FF2B5EF4-FFF2-40B4-BE49-F238E27FC236}">
              <a16:creationId xmlns:a16="http://schemas.microsoft.com/office/drawing/2014/main" id="{D681F863-3B3D-4169-8B85-BD16623CFA4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16" name="Text Box 1">
          <a:extLst>
            <a:ext uri="{FF2B5EF4-FFF2-40B4-BE49-F238E27FC236}">
              <a16:creationId xmlns:a16="http://schemas.microsoft.com/office/drawing/2014/main" id="{ABAE3D92-5D23-46ED-9392-2822C8C7E78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17" name="Text Box 1">
          <a:extLst>
            <a:ext uri="{FF2B5EF4-FFF2-40B4-BE49-F238E27FC236}">
              <a16:creationId xmlns:a16="http://schemas.microsoft.com/office/drawing/2014/main" id="{204F70E0-7529-4278-ABD3-331AECEB14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518" name="Text Box 1">
          <a:extLst>
            <a:ext uri="{FF2B5EF4-FFF2-40B4-BE49-F238E27FC236}">
              <a16:creationId xmlns:a16="http://schemas.microsoft.com/office/drawing/2014/main" id="{7FD60EB6-1560-450F-8DDC-9CBDE3E1D63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519" name="Text Box 1">
          <a:extLst>
            <a:ext uri="{FF2B5EF4-FFF2-40B4-BE49-F238E27FC236}">
              <a16:creationId xmlns:a16="http://schemas.microsoft.com/office/drawing/2014/main" id="{BBDA9103-B50D-4E44-A780-D5CDFAEA1DD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520" name="Text Box 1">
          <a:extLst>
            <a:ext uri="{FF2B5EF4-FFF2-40B4-BE49-F238E27FC236}">
              <a16:creationId xmlns:a16="http://schemas.microsoft.com/office/drawing/2014/main" id="{B3FF3E44-EED2-4E34-8F59-640C65B79F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521" name="Text Box 1">
          <a:extLst>
            <a:ext uri="{FF2B5EF4-FFF2-40B4-BE49-F238E27FC236}">
              <a16:creationId xmlns:a16="http://schemas.microsoft.com/office/drawing/2014/main" id="{D2822BC7-FDBF-43A5-AD61-E951652F44B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22" name="Text Box 1">
          <a:extLst>
            <a:ext uri="{FF2B5EF4-FFF2-40B4-BE49-F238E27FC236}">
              <a16:creationId xmlns:a16="http://schemas.microsoft.com/office/drawing/2014/main" id="{60E33282-6FD9-406F-877A-364D9F9F15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23" name="Text Box 1">
          <a:extLst>
            <a:ext uri="{FF2B5EF4-FFF2-40B4-BE49-F238E27FC236}">
              <a16:creationId xmlns:a16="http://schemas.microsoft.com/office/drawing/2014/main" id="{9959FF6B-CCF4-4781-804D-5857FBCCF4D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24" name="Text Box 1">
          <a:extLst>
            <a:ext uri="{FF2B5EF4-FFF2-40B4-BE49-F238E27FC236}">
              <a16:creationId xmlns:a16="http://schemas.microsoft.com/office/drawing/2014/main" id="{C29541E3-ADE9-49B8-9154-6DFD17241AC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25" name="Text Box 1">
          <a:extLst>
            <a:ext uri="{FF2B5EF4-FFF2-40B4-BE49-F238E27FC236}">
              <a16:creationId xmlns:a16="http://schemas.microsoft.com/office/drawing/2014/main" id="{53ACA658-9B51-44FE-BBD0-72ACB2D785F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26" name="Text Box 1">
          <a:extLst>
            <a:ext uri="{FF2B5EF4-FFF2-40B4-BE49-F238E27FC236}">
              <a16:creationId xmlns:a16="http://schemas.microsoft.com/office/drawing/2014/main" id="{3AEB2B47-7401-43AB-BA96-FE412456175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27" name="Text Box 1">
          <a:extLst>
            <a:ext uri="{FF2B5EF4-FFF2-40B4-BE49-F238E27FC236}">
              <a16:creationId xmlns:a16="http://schemas.microsoft.com/office/drawing/2014/main" id="{83DEE885-DF0A-4693-A671-A2224B1485F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28" name="Text Box 1">
          <a:extLst>
            <a:ext uri="{FF2B5EF4-FFF2-40B4-BE49-F238E27FC236}">
              <a16:creationId xmlns:a16="http://schemas.microsoft.com/office/drawing/2014/main" id="{56B800FF-54ED-440C-846C-A48FBD9A30A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29" name="Text Box 1">
          <a:extLst>
            <a:ext uri="{FF2B5EF4-FFF2-40B4-BE49-F238E27FC236}">
              <a16:creationId xmlns:a16="http://schemas.microsoft.com/office/drawing/2014/main" id="{FFC486F9-1C5D-434A-AEE5-F1C2105DC86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30" name="Text Box 1">
          <a:extLst>
            <a:ext uri="{FF2B5EF4-FFF2-40B4-BE49-F238E27FC236}">
              <a16:creationId xmlns:a16="http://schemas.microsoft.com/office/drawing/2014/main" id="{1862E913-F490-4E95-8A5C-FDBDF4875B5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31" name="Text Box 1">
          <a:extLst>
            <a:ext uri="{FF2B5EF4-FFF2-40B4-BE49-F238E27FC236}">
              <a16:creationId xmlns:a16="http://schemas.microsoft.com/office/drawing/2014/main" id="{F5F17052-3CDA-4204-950C-F6D9BAD200E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32" name="Text Box 1">
          <a:extLst>
            <a:ext uri="{FF2B5EF4-FFF2-40B4-BE49-F238E27FC236}">
              <a16:creationId xmlns:a16="http://schemas.microsoft.com/office/drawing/2014/main" id="{20CA8232-D4A9-4A85-BB1E-8027F167E5F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33" name="Text Box 1">
          <a:extLst>
            <a:ext uri="{FF2B5EF4-FFF2-40B4-BE49-F238E27FC236}">
              <a16:creationId xmlns:a16="http://schemas.microsoft.com/office/drawing/2014/main" id="{BBD9A037-B05D-4E87-89AB-7661D3BFCAE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34" name="Text Box 1">
          <a:extLst>
            <a:ext uri="{FF2B5EF4-FFF2-40B4-BE49-F238E27FC236}">
              <a16:creationId xmlns:a16="http://schemas.microsoft.com/office/drawing/2014/main" id="{BA6549B9-56E7-4071-B912-7089CF144EF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35" name="Text Box 1">
          <a:extLst>
            <a:ext uri="{FF2B5EF4-FFF2-40B4-BE49-F238E27FC236}">
              <a16:creationId xmlns:a16="http://schemas.microsoft.com/office/drawing/2014/main" id="{F3C4E405-0F7A-4591-A8A5-A288626CC7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36" name="Text Box 1">
          <a:extLst>
            <a:ext uri="{FF2B5EF4-FFF2-40B4-BE49-F238E27FC236}">
              <a16:creationId xmlns:a16="http://schemas.microsoft.com/office/drawing/2014/main" id="{8B617220-8CC7-436F-8890-43190FD857D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37" name="Text Box 1">
          <a:extLst>
            <a:ext uri="{FF2B5EF4-FFF2-40B4-BE49-F238E27FC236}">
              <a16:creationId xmlns:a16="http://schemas.microsoft.com/office/drawing/2014/main" id="{9A292AC8-CE9B-450C-93E1-AF1D127906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38" name="Text Box 1">
          <a:extLst>
            <a:ext uri="{FF2B5EF4-FFF2-40B4-BE49-F238E27FC236}">
              <a16:creationId xmlns:a16="http://schemas.microsoft.com/office/drawing/2014/main" id="{246E277D-EAAE-4618-872C-8B650319076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39" name="Text Box 1">
          <a:extLst>
            <a:ext uri="{FF2B5EF4-FFF2-40B4-BE49-F238E27FC236}">
              <a16:creationId xmlns:a16="http://schemas.microsoft.com/office/drawing/2014/main" id="{5465CF5C-1C4D-416F-B926-CCEC64337D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40" name="Text Box 1">
          <a:extLst>
            <a:ext uri="{FF2B5EF4-FFF2-40B4-BE49-F238E27FC236}">
              <a16:creationId xmlns:a16="http://schemas.microsoft.com/office/drawing/2014/main" id="{D4BE0BDA-FBBF-43AC-A6CB-A97813E2B5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41" name="Text Box 1">
          <a:extLst>
            <a:ext uri="{FF2B5EF4-FFF2-40B4-BE49-F238E27FC236}">
              <a16:creationId xmlns:a16="http://schemas.microsoft.com/office/drawing/2014/main" id="{DEFC773C-6434-4A93-93FC-CE3F2441988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42" name="Text Box 1">
          <a:extLst>
            <a:ext uri="{FF2B5EF4-FFF2-40B4-BE49-F238E27FC236}">
              <a16:creationId xmlns:a16="http://schemas.microsoft.com/office/drawing/2014/main" id="{E034F2BA-E370-4F41-BD64-80506CF9023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43" name="Text Box 1">
          <a:extLst>
            <a:ext uri="{FF2B5EF4-FFF2-40B4-BE49-F238E27FC236}">
              <a16:creationId xmlns:a16="http://schemas.microsoft.com/office/drawing/2014/main" id="{659C6797-2B95-4A01-9639-AAA61464DA7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44" name="Text Box 1">
          <a:extLst>
            <a:ext uri="{FF2B5EF4-FFF2-40B4-BE49-F238E27FC236}">
              <a16:creationId xmlns:a16="http://schemas.microsoft.com/office/drawing/2014/main" id="{3B73F96C-4CDF-4DD7-8A42-0A063BBCB96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45" name="Text Box 1">
          <a:extLst>
            <a:ext uri="{FF2B5EF4-FFF2-40B4-BE49-F238E27FC236}">
              <a16:creationId xmlns:a16="http://schemas.microsoft.com/office/drawing/2014/main" id="{826F678B-6873-46EB-A8EC-EBB273A0F90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46" name="Text Box 1">
          <a:extLst>
            <a:ext uri="{FF2B5EF4-FFF2-40B4-BE49-F238E27FC236}">
              <a16:creationId xmlns:a16="http://schemas.microsoft.com/office/drawing/2014/main" id="{A817FEA8-107D-4B8F-BDAE-93B0BBDB5C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47" name="Text Box 1">
          <a:extLst>
            <a:ext uri="{FF2B5EF4-FFF2-40B4-BE49-F238E27FC236}">
              <a16:creationId xmlns:a16="http://schemas.microsoft.com/office/drawing/2014/main" id="{853B097C-30DF-4632-83C3-C5C088830F8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48" name="Text Box 1">
          <a:extLst>
            <a:ext uri="{FF2B5EF4-FFF2-40B4-BE49-F238E27FC236}">
              <a16:creationId xmlns:a16="http://schemas.microsoft.com/office/drawing/2014/main" id="{BFF78DEB-0890-4164-8D0E-9D99641A61B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49" name="Text Box 1">
          <a:extLst>
            <a:ext uri="{FF2B5EF4-FFF2-40B4-BE49-F238E27FC236}">
              <a16:creationId xmlns:a16="http://schemas.microsoft.com/office/drawing/2014/main" id="{9CD58B50-BB95-4A6E-9FBC-A171B52EE6E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0" name="Text Box 1">
          <a:extLst>
            <a:ext uri="{FF2B5EF4-FFF2-40B4-BE49-F238E27FC236}">
              <a16:creationId xmlns:a16="http://schemas.microsoft.com/office/drawing/2014/main" id="{67CA93F4-3FAF-48DB-B0F1-5EA9D51496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1" name="Text Box 1">
          <a:extLst>
            <a:ext uri="{FF2B5EF4-FFF2-40B4-BE49-F238E27FC236}">
              <a16:creationId xmlns:a16="http://schemas.microsoft.com/office/drawing/2014/main" id="{07B5D3E0-E63A-48E6-8F80-4D15DF5BA77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2" name="Text Box 1">
          <a:extLst>
            <a:ext uri="{FF2B5EF4-FFF2-40B4-BE49-F238E27FC236}">
              <a16:creationId xmlns:a16="http://schemas.microsoft.com/office/drawing/2014/main" id="{CEEE9D34-37FF-4B7E-8FA6-19FDF8B3AA5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3" name="Text Box 1">
          <a:extLst>
            <a:ext uri="{FF2B5EF4-FFF2-40B4-BE49-F238E27FC236}">
              <a16:creationId xmlns:a16="http://schemas.microsoft.com/office/drawing/2014/main" id="{24219D39-9017-486F-971C-774B7EDF51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4" name="Text Box 1">
          <a:extLst>
            <a:ext uri="{FF2B5EF4-FFF2-40B4-BE49-F238E27FC236}">
              <a16:creationId xmlns:a16="http://schemas.microsoft.com/office/drawing/2014/main" id="{895EFB4F-8F28-4949-A591-59713BABDF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5" name="Text Box 1">
          <a:extLst>
            <a:ext uri="{FF2B5EF4-FFF2-40B4-BE49-F238E27FC236}">
              <a16:creationId xmlns:a16="http://schemas.microsoft.com/office/drawing/2014/main" id="{23988CBB-0674-4BB4-B095-4E374A9264C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6" name="Text Box 1">
          <a:extLst>
            <a:ext uri="{FF2B5EF4-FFF2-40B4-BE49-F238E27FC236}">
              <a16:creationId xmlns:a16="http://schemas.microsoft.com/office/drawing/2014/main" id="{2C78A1E9-1E17-48AC-9C76-81FD31B8C2F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7" name="Text Box 1">
          <a:extLst>
            <a:ext uri="{FF2B5EF4-FFF2-40B4-BE49-F238E27FC236}">
              <a16:creationId xmlns:a16="http://schemas.microsoft.com/office/drawing/2014/main" id="{EA4AB1FD-35C7-4738-A755-E2BCD7A7085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8" name="Text Box 1">
          <a:extLst>
            <a:ext uri="{FF2B5EF4-FFF2-40B4-BE49-F238E27FC236}">
              <a16:creationId xmlns:a16="http://schemas.microsoft.com/office/drawing/2014/main" id="{346F73F1-3FE2-4A6C-BBD7-2D28279312A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59" name="Text Box 1">
          <a:extLst>
            <a:ext uri="{FF2B5EF4-FFF2-40B4-BE49-F238E27FC236}">
              <a16:creationId xmlns:a16="http://schemas.microsoft.com/office/drawing/2014/main" id="{F868B21E-101C-4D26-A5AB-B287AFAD0A0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60" name="Text Box 1">
          <a:extLst>
            <a:ext uri="{FF2B5EF4-FFF2-40B4-BE49-F238E27FC236}">
              <a16:creationId xmlns:a16="http://schemas.microsoft.com/office/drawing/2014/main" id="{94684B57-C7C0-473C-9D61-D7540F7B6A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561" name="Text Box 1">
          <a:extLst>
            <a:ext uri="{FF2B5EF4-FFF2-40B4-BE49-F238E27FC236}">
              <a16:creationId xmlns:a16="http://schemas.microsoft.com/office/drawing/2014/main" id="{9E803CED-DC59-4CB0-A37F-E24EF1FB92E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62" name="Text Box 1">
          <a:extLst>
            <a:ext uri="{FF2B5EF4-FFF2-40B4-BE49-F238E27FC236}">
              <a16:creationId xmlns:a16="http://schemas.microsoft.com/office/drawing/2014/main" id="{EBA11D70-DAF8-4C92-A028-E5B3AEC1DEF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63" name="Text Box 1">
          <a:extLst>
            <a:ext uri="{FF2B5EF4-FFF2-40B4-BE49-F238E27FC236}">
              <a16:creationId xmlns:a16="http://schemas.microsoft.com/office/drawing/2014/main" id="{CEC98CEE-B1B6-43AF-94B5-32433A1327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64" name="Text Box 1">
          <a:extLst>
            <a:ext uri="{FF2B5EF4-FFF2-40B4-BE49-F238E27FC236}">
              <a16:creationId xmlns:a16="http://schemas.microsoft.com/office/drawing/2014/main" id="{508DDDE0-B8AB-4B44-A3AB-83F6A278224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65" name="Text Box 1">
          <a:extLst>
            <a:ext uri="{FF2B5EF4-FFF2-40B4-BE49-F238E27FC236}">
              <a16:creationId xmlns:a16="http://schemas.microsoft.com/office/drawing/2014/main" id="{CEF9C877-FD80-4767-9137-8FF0E1B9608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66" name="Text Box 1">
          <a:extLst>
            <a:ext uri="{FF2B5EF4-FFF2-40B4-BE49-F238E27FC236}">
              <a16:creationId xmlns:a16="http://schemas.microsoft.com/office/drawing/2014/main" id="{E49A9185-E4E7-4143-BDC0-E7DFC052B9D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67" name="Text Box 1">
          <a:extLst>
            <a:ext uri="{FF2B5EF4-FFF2-40B4-BE49-F238E27FC236}">
              <a16:creationId xmlns:a16="http://schemas.microsoft.com/office/drawing/2014/main" id="{B184A56D-0A1D-4C3C-A5C2-8B6B2C2229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68" name="Text Box 1">
          <a:extLst>
            <a:ext uri="{FF2B5EF4-FFF2-40B4-BE49-F238E27FC236}">
              <a16:creationId xmlns:a16="http://schemas.microsoft.com/office/drawing/2014/main" id="{279A9949-C2DC-4EEB-8AA6-31AC7814939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69" name="Text Box 1">
          <a:extLst>
            <a:ext uri="{FF2B5EF4-FFF2-40B4-BE49-F238E27FC236}">
              <a16:creationId xmlns:a16="http://schemas.microsoft.com/office/drawing/2014/main" id="{CECC3CFE-2049-4E7F-B933-7E23E54353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70" name="Text Box 1">
          <a:extLst>
            <a:ext uri="{FF2B5EF4-FFF2-40B4-BE49-F238E27FC236}">
              <a16:creationId xmlns:a16="http://schemas.microsoft.com/office/drawing/2014/main" id="{C472BE0E-0401-44EF-B4FB-C0A75100897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71" name="Text Box 1">
          <a:extLst>
            <a:ext uri="{FF2B5EF4-FFF2-40B4-BE49-F238E27FC236}">
              <a16:creationId xmlns:a16="http://schemas.microsoft.com/office/drawing/2014/main" id="{E1D1F8AA-5EEB-4E3D-9C4C-78FFF89F295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72" name="Text Box 1">
          <a:extLst>
            <a:ext uri="{FF2B5EF4-FFF2-40B4-BE49-F238E27FC236}">
              <a16:creationId xmlns:a16="http://schemas.microsoft.com/office/drawing/2014/main" id="{75303E6E-7218-4D4A-9A1E-BB6D5A75AA6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73" name="Text Box 1">
          <a:extLst>
            <a:ext uri="{FF2B5EF4-FFF2-40B4-BE49-F238E27FC236}">
              <a16:creationId xmlns:a16="http://schemas.microsoft.com/office/drawing/2014/main" id="{3D8E59ED-50BA-45B0-9FCF-9D7D83B0BBD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74" name="Text Box 1">
          <a:extLst>
            <a:ext uri="{FF2B5EF4-FFF2-40B4-BE49-F238E27FC236}">
              <a16:creationId xmlns:a16="http://schemas.microsoft.com/office/drawing/2014/main" id="{B5386E89-C8C8-41E8-A995-A6999FC47C4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75" name="Text Box 1">
          <a:extLst>
            <a:ext uri="{FF2B5EF4-FFF2-40B4-BE49-F238E27FC236}">
              <a16:creationId xmlns:a16="http://schemas.microsoft.com/office/drawing/2014/main" id="{FF145594-04AA-4765-8694-83B1D37D13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76" name="Text Box 1">
          <a:extLst>
            <a:ext uri="{FF2B5EF4-FFF2-40B4-BE49-F238E27FC236}">
              <a16:creationId xmlns:a16="http://schemas.microsoft.com/office/drawing/2014/main" id="{F0E223E2-D03D-425B-ADC2-CD2D2C55E7A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77" name="Text Box 1">
          <a:extLst>
            <a:ext uri="{FF2B5EF4-FFF2-40B4-BE49-F238E27FC236}">
              <a16:creationId xmlns:a16="http://schemas.microsoft.com/office/drawing/2014/main" id="{3552D64B-2031-4343-BA9F-C21FCF7AEEF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78" name="Text Box 1">
          <a:extLst>
            <a:ext uri="{FF2B5EF4-FFF2-40B4-BE49-F238E27FC236}">
              <a16:creationId xmlns:a16="http://schemas.microsoft.com/office/drawing/2014/main" id="{76FDCF36-A1B0-4BFE-9F81-A12A80A120F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79" name="Text Box 1">
          <a:extLst>
            <a:ext uri="{FF2B5EF4-FFF2-40B4-BE49-F238E27FC236}">
              <a16:creationId xmlns:a16="http://schemas.microsoft.com/office/drawing/2014/main" id="{3B6CC233-F26F-4B3E-AC9B-47A8C710CDD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80" name="Text Box 1">
          <a:extLst>
            <a:ext uri="{FF2B5EF4-FFF2-40B4-BE49-F238E27FC236}">
              <a16:creationId xmlns:a16="http://schemas.microsoft.com/office/drawing/2014/main" id="{E7695567-A311-43B8-B7D5-1C659DA5DDC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81" name="Text Box 1">
          <a:extLst>
            <a:ext uri="{FF2B5EF4-FFF2-40B4-BE49-F238E27FC236}">
              <a16:creationId xmlns:a16="http://schemas.microsoft.com/office/drawing/2014/main" id="{C8CAEC96-B200-4161-B205-DEEE465F16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82" name="Text Box 1">
          <a:extLst>
            <a:ext uri="{FF2B5EF4-FFF2-40B4-BE49-F238E27FC236}">
              <a16:creationId xmlns:a16="http://schemas.microsoft.com/office/drawing/2014/main" id="{7D1E7219-176D-4ED0-AD93-1B10FBEF80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83" name="Text Box 1">
          <a:extLst>
            <a:ext uri="{FF2B5EF4-FFF2-40B4-BE49-F238E27FC236}">
              <a16:creationId xmlns:a16="http://schemas.microsoft.com/office/drawing/2014/main" id="{CC4B31B5-4EDD-43AC-AC2C-1F9CEC495A0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84" name="Text Box 1">
          <a:extLst>
            <a:ext uri="{FF2B5EF4-FFF2-40B4-BE49-F238E27FC236}">
              <a16:creationId xmlns:a16="http://schemas.microsoft.com/office/drawing/2014/main" id="{025DCA8E-3635-443F-87B4-2DDB05FB4E0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85" name="Text Box 1">
          <a:extLst>
            <a:ext uri="{FF2B5EF4-FFF2-40B4-BE49-F238E27FC236}">
              <a16:creationId xmlns:a16="http://schemas.microsoft.com/office/drawing/2014/main" id="{CD146A50-CE91-4E14-AAE1-318371429E0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86" name="Text Box 1">
          <a:extLst>
            <a:ext uri="{FF2B5EF4-FFF2-40B4-BE49-F238E27FC236}">
              <a16:creationId xmlns:a16="http://schemas.microsoft.com/office/drawing/2014/main" id="{0E695079-AD0E-4A7C-95B2-C93A1221ED7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87" name="Text Box 1">
          <a:extLst>
            <a:ext uri="{FF2B5EF4-FFF2-40B4-BE49-F238E27FC236}">
              <a16:creationId xmlns:a16="http://schemas.microsoft.com/office/drawing/2014/main" id="{F0039BE1-73DD-45DA-8F34-F5E4F01CB42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88" name="Text Box 1">
          <a:extLst>
            <a:ext uri="{FF2B5EF4-FFF2-40B4-BE49-F238E27FC236}">
              <a16:creationId xmlns:a16="http://schemas.microsoft.com/office/drawing/2014/main" id="{4E2C94BA-61D1-467C-8333-5C30B55FEFD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89" name="Text Box 1">
          <a:extLst>
            <a:ext uri="{FF2B5EF4-FFF2-40B4-BE49-F238E27FC236}">
              <a16:creationId xmlns:a16="http://schemas.microsoft.com/office/drawing/2014/main" id="{07DAA35C-C7B3-4608-A6D0-F1E6F2C1957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90" name="Text Box 1">
          <a:extLst>
            <a:ext uri="{FF2B5EF4-FFF2-40B4-BE49-F238E27FC236}">
              <a16:creationId xmlns:a16="http://schemas.microsoft.com/office/drawing/2014/main" id="{E912B3C8-2804-49A1-A20D-FC3AAA02188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91" name="Text Box 1">
          <a:extLst>
            <a:ext uri="{FF2B5EF4-FFF2-40B4-BE49-F238E27FC236}">
              <a16:creationId xmlns:a16="http://schemas.microsoft.com/office/drawing/2014/main" id="{C2CD60F8-D446-4C1C-8006-DBA7B2A47D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92" name="Text Box 1">
          <a:extLst>
            <a:ext uri="{FF2B5EF4-FFF2-40B4-BE49-F238E27FC236}">
              <a16:creationId xmlns:a16="http://schemas.microsoft.com/office/drawing/2014/main" id="{0CE84F78-6E25-4E34-B752-C42CC90463C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93" name="Text Box 1">
          <a:extLst>
            <a:ext uri="{FF2B5EF4-FFF2-40B4-BE49-F238E27FC236}">
              <a16:creationId xmlns:a16="http://schemas.microsoft.com/office/drawing/2014/main" id="{865862CB-4B77-4035-9D77-194440854FE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94" name="Text Box 1">
          <a:extLst>
            <a:ext uri="{FF2B5EF4-FFF2-40B4-BE49-F238E27FC236}">
              <a16:creationId xmlns:a16="http://schemas.microsoft.com/office/drawing/2014/main" id="{23715C01-24D3-4C20-BBE2-00DD39E765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95" name="Text Box 1">
          <a:extLst>
            <a:ext uri="{FF2B5EF4-FFF2-40B4-BE49-F238E27FC236}">
              <a16:creationId xmlns:a16="http://schemas.microsoft.com/office/drawing/2014/main" id="{1DCA61B9-F69A-47A8-87D5-D497F0E8B4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596" name="Text Box 1">
          <a:extLst>
            <a:ext uri="{FF2B5EF4-FFF2-40B4-BE49-F238E27FC236}">
              <a16:creationId xmlns:a16="http://schemas.microsoft.com/office/drawing/2014/main" id="{5ADF5949-8B2F-4AFF-9C6E-D1164421577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6D7A62CC-0ECD-49F5-AD55-91BCDD0052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98" name="Text Box 1">
          <a:extLst>
            <a:ext uri="{FF2B5EF4-FFF2-40B4-BE49-F238E27FC236}">
              <a16:creationId xmlns:a16="http://schemas.microsoft.com/office/drawing/2014/main" id="{1423E62C-EC56-42A2-9C9D-233DD6C1D4A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599" name="Text Box 1">
          <a:extLst>
            <a:ext uri="{FF2B5EF4-FFF2-40B4-BE49-F238E27FC236}">
              <a16:creationId xmlns:a16="http://schemas.microsoft.com/office/drawing/2014/main" id="{3FA59494-0834-4A78-8EE6-CC70DDCDFA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00" name="Text Box 1">
          <a:extLst>
            <a:ext uri="{FF2B5EF4-FFF2-40B4-BE49-F238E27FC236}">
              <a16:creationId xmlns:a16="http://schemas.microsoft.com/office/drawing/2014/main" id="{BFCB4771-B9E8-4330-A1B0-61AABA7ACD1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01" name="Text Box 1">
          <a:extLst>
            <a:ext uri="{FF2B5EF4-FFF2-40B4-BE49-F238E27FC236}">
              <a16:creationId xmlns:a16="http://schemas.microsoft.com/office/drawing/2014/main" id="{706F441C-836A-496E-BB58-37894ABA29F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02" name="Text Box 1">
          <a:extLst>
            <a:ext uri="{FF2B5EF4-FFF2-40B4-BE49-F238E27FC236}">
              <a16:creationId xmlns:a16="http://schemas.microsoft.com/office/drawing/2014/main" id="{F0913CCD-87A2-4CF4-833E-5CD3214A618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03" name="Text Box 1">
          <a:extLst>
            <a:ext uri="{FF2B5EF4-FFF2-40B4-BE49-F238E27FC236}">
              <a16:creationId xmlns:a16="http://schemas.microsoft.com/office/drawing/2014/main" id="{2ABEFDBC-17FE-475E-B37D-33E0A89D49E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04" name="Text Box 1">
          <a:extLst>
            <a:ext uri="{FF2B5EF4-FFF2-40B4-BE49-F238E27FC236}">
              <a16:creationId xmlns:a16="http://schemas.microsoft.com/office/drawing/2014/main" id="{E86AAADD-B911-499A-8C23-ED702C777AF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05" name="Text Box 1">
          <a:extLst>
            <a:ext uri="{FF2B5EF4-FFF2-40B4-BE49-F238E27FC236}">
              <a16:creationId xmlns:a16="http://schemas.microsoft.com/office/drawing/2014/main" id="{94C870A0-530A-4CC5-948C-72522D35CF7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06" name="Text Box 1">
          <a:extLst>
            <a:ext uri="{FF2B5EF4-FFF2-40B4-BE49-F238E27FC236}">
              <a16:creationId xmlns:a16="http://schemas.microsoft.com/office/drawing/2014/main" id="{8F55D1C2-C9FD-4DE7-BB83-EC7760F72C7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07" name="Text Box 1">
          <a:extLst>
            <a:ext uri="{FF2B5EF4-FFF2-40B4-BE49-F238E27FC236}">
              <a16:creationId xmlns:a16="http://schemas.microsoft.com/office/drawing/2014/main" id="{A77A0033-82B8-4F9E-B6E0-3F62B8869DA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08" name="Text Box 1">
          <a:extLst>
            <a:ext uri="{FF2B5EF4-FFF2-40B4-BE49-F238E27FC236}">
              <a16:creationId xmlns:a16="http://schemas.microsoft.com/office/drawing/2014/main" id="{4663F6CD-6217-44A8-BDFF-5C37EFAB46D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09" name="Text Box 1">
          <a:extLst>
            <a:ext uri="{FF2B5EF4-FFF2-40B4-BE49-F238E27FC236}">
              <a16:creationId xmlns:a16="http://schemas.microsoft.com/office/drawing/2014/main" id="{074E8ED5-8D84-4575-AD4A-D9D8230626F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10" name="Text Box 1">
          <a:extLst>
            <a:ext uri="{FF2B5EF4-FFF2-40B4-BE49-F238E27FC236}">
              <a16:creationId xmlns:a16="http://schemas.microsoft.com/office/drawing/2014/main" id="{CEED5256-7938-4C59-9D05-1F58105FF05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11" name="Text Box 1">
          <a:extLst>
            <a:ext uri="{FF2B5EF4-FFF2-40B4-BE49-F238E27FC236}">
              <a16:creationId xmlns:a16="http://schemas.microsoft.com/office/drawing/2014/main" id="{C03E201F-94B8-4DA3-849A-BCB3FFC699D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12" name="Text Box 1">
          <a:extLst>
            <a:ext uri="{FF2B5EF4-FFF2-40B4-BE49-F238E27FC236}">
              <a16:creationId xmlns:a16="http://schemas.microsoft.com/office/drawing/2014/main" id="{46EEABA4-3003-4C0B-BE33-46E4B70A8D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13" name="Text Box 1">
          <a:extLst>
            <a:ext uri="{FF2B5EF4-FFF2-40B4-BE49-F238E27FC236}">
              <a16:creationId xmlns:a16="http://schemas.microsoft.com/office/drawing/2014/main" id="{139D87C5-1989-4B40-A355-404B5853683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14" name="Text Box 1">
          <a:extLst>
            <a:ext uri="{FF2B5EF4-FFF2-40B4-BE49-F238E27FC236}">
              <a16:creationId xmlns:a16="http://schemas.microsoft.com/office/drawing/2014/main" id="{CF4496B2-FB4F-4DC5-AB58-ED76485DCB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15" name="Text Box 1">
          <a:extLst>
            <a:ext uri="{FF2B5EF4-FFF2-40B4-BE49-F238E27FC236}">
              <a16:creationId xmlns:a16="http://schemas.microsoft.com/office/drawing/2014/main" id="{1745C2EC-587D-4E64-945E-72A0EF26CD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16" name="Text Box 1">
          <a:extLst>
            <a:ext uri="{FF2B5EF4-FFF2-40B4-BE49-F238E27FC236}">
              <a16:creationId xmlns:a16="http://schemas.microsoft.com/office/drawing/2014/main" id="{F11355BA-D212-4298-BE6D-BB6C672E92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17" name="Text Box 1">
          <a:extLst>
            <a:ext uri="{FF2B5EF4-FFF2-40B4-BE49-F238E27FC236}">
              <a16:creationId xmlns:a16="http://schemas.microsoft.com/office/drawing/2014/main" id="{3AE5EF5A-3803-4BAE-A5D8-7517CE659D7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18" name="Text Box 1">
          <a:extLst>
            <a:ext uri="{FF2B5EF4-FFF2-40B4-BE49-F238E27FC236}">
              <a16:creationId xmlns:a16="http://schemas.microsoft.com/office/drawing/2014/main" id="{2804BA96-DA2A-412C-8463-1510BB3C2D2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19" name="Text Box 1">
          <a:extLst>
            <a:ext uri="{FF2B5EF4-FFF2-40B4-BE49-F238E27FC236}">
              <a16:creationId xmlns:a16="http://schemas.microsoft.com/office/drawing/2014/main" id="{32CBC3C6-E92C-48C1-92BE-51782AEA1CD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20" name="Text Box 1">
          <a:extLst>
            <a:ext uri="{FF2B5EF4-FFF2-40B4-BE49-F238E27FC236}">
              <a16:creationId xmlns:a16="http://schemas.microsoft.com/office/drawing/2014/main" id="{AC3D54E9-1839-4037-ADF9-EA8E3FCE72B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21" name="Text Box 1">
          <a:extLst>
            <a:ext uri="{FF2B5EF4-FFF2-40B4-BE49-F238E27FC236}">
              <a16:creationId xmlns:a16="http://schemas.microsoft.com/office/drawing/2014/main" id="{EF7B6DEE-ACFD-4E64-91A0-9A7DD3E8D2B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22" name="Text Box 1">
          <a:extLst>
            <a:ext uri="{FF2B5EF4-FFF2-40B4-BE49-F238E27FC236}">
              <a16:creationId xmlns:a16="http://schemas.microsoft.com/office/drawing/2014/main" id="{4017F9A8-3A2B-401A-A4E1-326D8600051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23" name="Text Box 1">
          <a:extLst>
            <a:ext uri="{FF2B5EF4-FFF2-40B4-BE49-F238E27FC236}">
              <a16:creationId xmlns:a16="http://schemas.microsoft.com/office/drawing/2014/main" id="{5E231B21-7A8D-4C10-9F8A-9E6A4695CD1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24" name="Text Box 1">
          <a:extLst>
            <a:ext uri="{FF2B5EF4-FFF2-40B4-BE49-F238E27FC236}">
              <a16:creationId xmlns:a16="http://schemas.microsoft.com/office/drawing/2014/main" id="{84076A52-82ED-4A66-933E-7A048624D7C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25" name="Text Box 1">
          <a:extLst>
            <a:ext uri="{FF2B5EF4-FFF2-40B4-BE49-F238E27FC236}">
              <a16:creationId xmlns:a16="http://schemas.microsoft.com/office/drawing/2014/main" id="{3F860A9A-F51D-4A26-8EAA-122F94EEE14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26" name="Text Box 1">
          <a:extLst>
            <a:ext uri="{FF2B5EF4-FFF2-40B4-BE49-F238E27FC236}">
              <a16:creationId xmlns:a16="http://schemas.microsoft.com/office/drawing/2014/main" id="{ED1C69D7-7439-46B9-82D7-CA15AAFBB9F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27" name="Text Box 1">
          <a:extLst>
            <a:ext uri="{FF2B5EF4-FFF2-40B4-BE49-F238E27FC236}">
              <a16:creationId xmlns:a16="http://schemas.microsoft.com/office/drawing/2014/main" id="{A259915D-1996-44E2-9041-3B521FB9AB9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28" name="Text Box 1">
          <a:extLst>
            <a:ext uri="{FF2B5EF4-FFF2-40B4-BE49-F238E27FC236}">
              <a16:creationId xmlns:a16="http://schemas.microsoft.com/office/drawing/2014/main" id="{4FB5313C-1793-428F-9490-C6B66588A5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29" name="Text Box 1">
          <a:extLst>
            <a:ext uri="{FF2B5EF4-FFF2-40B4-BE49-F238E27FC236}">
              <a16:creationId xmlns:a16="http://schemas.microsoft.com/office/drawing/2014/main" id="{8FCF759F-2C26-443B-ABEA-63BECC02665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30" name="Text Box 1">
          <a:extLst>
            <a:ext uri="{FF2B5EF4-FFF2-40B4-BE49-F238E27FC236}">
              <a16:creationId xmlns:a16="http://schemas.microsoft.com/office/drawing/2014/main" id="{623F897D-390A-44EB-8045-E52B857B8E4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31" name="Text Box 1">
          <a:extLst>
            <a:ext uri="{FF2B5EF4-FFF2-40B4-BE49-F238E27FC236}">
              <a16:creationId xmlns:a16="http://schemas.microsoft.com/office/drawing/2014/main" id="{3968BCF4-9559-4DBC-A41F-C000F71CCBD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32" name="Text Box 1">
          <a:extLst>
            <a:ext uri="{FF2B5EF4-FFF2-40B4-BE49-F238E27FC236}">
              <a16:creationId xmlns:a16="http://schemas.microsoft.com/office/drawing/2014/main" id="{ED76F5F7-8962-4B55-8932-EEDD3B3D814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33" name="Text Box 1">
          <a:extLst>
            <a:ext uri="{FF2B5EF4-FFF2-40B4-BE49-F238E27FC236}">
              <a16:creationId xmlns:a16="http://schemas.microsoft.com/office/drawing/2014/main" id="{58F53539-7396-4B1E-90A5-0004458DE53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34" name="Text Box 1">
          <a:extLst>
            <a:ext uri="{FF2B5EF4-FFF2-40B4-BE49-F238E27FC236}">
              <a16:creationId xmlns:a16="http://schemas.microsoft.com/office/drawing/2014/main" id="{C9D20D31-8340-4160-A934-7153AF19EC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35" name="Text Box 1">
          <a:extLst>
            <a:ext uri="{FF2B5EF4-FFF2-40B4-BE49-F238E27FC236}">
              <a16:creationId xmlns:a16="http://schemas.microsoft.com/office/drawing/2014/main" id="{0A364B46-A4E2-449C-9FAD-2375A3FB1AF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36" name="Text Box 1">
          <a:extLst>
            <a:ext uri="{FF2B5EF4-FFF2-40B4-BE49-F238E27FC236}">
              <a16:creationId xmlns:a16="http://schemas.microsoft.com/office/drawing/2014/main" id="{30CDB5BA-0FAB-4ADA-9021-5FD7D241C9D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37" name="Text Box 1">
          <a:extLst>
            <a:ext uri="{FF2B5EF4-FFF2-40B4-BE49-F238E27FC236}">
              <a16:creationId xmlns:a16="http://schemas.microsoft.com/office/drawing/2014/main" id="{D70863F1-9347-42F8-8706-178B8D2AA54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38" name="Text Box 1">
          <a:extLst>
            <a:ext uri="{FF2B5EF4-FFF2-40B4-BE49-F238E27FC236}">
              <a16:creationId xmlns:a16="http://schemas.microsoft.com/office/drawing/2014/main" id="{CF429205-1E5E-4343-BA50-BBB6D6E9880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39" name="Text Box 1">
          <a:extLst>
            <a:ext uri="{FF2B5EF4-FFF2-40B4-BE49-F238E27FC236}">
              <a16:creationId xmlns:a16="http://schemas.microsoft.com/office/drawing/2014/main" id="{4F0680F5-8B98-4839-97C3-6701FFAB71F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40" name="Text Box 1">
          <a:extLst>
            <a:ext uri="{FF2B5EF4-FFF2-40B4-BE49-F238E27FC236}">
              <a16:creationId xmlns:a16="http://schemas.microsoft.com/office/drawing/2014/main" id="{01312B79-B719-4C80-B1E0-2BBAC18FC99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41" name="Text Box 1">
          <a:extLst>
            <a:ext uri="{FF2B5EF4-FFF2-40B4-BE49-F238E27FC236}">
              <a16:creationId xmlns:a16="http://schemas.microsoft.com/office/drawing/2014/main" id="{903412BC-2171-4DD2-A605-65C07CE60A6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42" name="Text Box 1">
          <a:extLst>
            <a:ext uri="{FF2B5EF4-FFF2-40B4-BE49-F238E27FC236}">
              <a16:creationId xmlns:a16="http://schemas.microsoft.com/office/drawing/2014/main" id="{E3D6F7AC-1F9B-4B72-A90A-5DE896BF99D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43" name="Text Box 1">
          <a:extLst>
            <a:ext uri="{FF2B5EF4-FFF2-40B4-BE49-F238E27FC236}">
              <a16:creationId xmlns:a16="http://schemas.microsoft.com/office/drawing/2014/main" id="{3249E8BD-3DFB-4B44-9FF2-2E84E464406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44" name="Text Box 1">
          <a:extLst>
            <a:ext uri="{FF2B5EF4-FFF2-40B4-BE49-F238E27FC236}">
              <a16:creationId xmlns:a16="http://schemas.microsoft.com/office/drawing/2014/main" id="{4FE37C9A-B161-4EC6-A3A0-47B28378D3D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45" name="Text Box 1">
          <a:extLst>
            <a:ext uri="{FF2B5EF4-FFF2-40B4-BE49-F238E27FC236}">
              <a16:creationId xmlns:a16="http://schemas.microsoft.com/office/drawing/2014/main" id="{03852C14-1B93-42D7-A796-4E9614C4292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46" name="Text Box 1">
          <a:extLst>
            <a:ext uri="{FF2B5EF4-FFF2-40B4-BE49-F238E27FC236}">
              <a16:creationId xmlns:a16="http://schemas.microsoft.com/office/drawing/2014/main" id="{DE29C5D2-2AFC-4260-80D5-8AC6624AC86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47" name="Text Box 1">
          <a:extLst>
            <a:ext uri="{FF2B5EF4-FFF2-40B4-BE49-F238E27FC236}">
              <a16:creationId xmlns:a16="http://schemas.microsoft.com/office/drawing/2014/main" id="{46974D18-1CC3-4B8C-94EA-94E04CF45A6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48" name="Text Box 1">
          <a:extLst>
            <a:ext uri="{FF2B5EF4-FFF2-40B4-BE49-F238E27FC236}">
              <a16:creationId xmlns:a16="http://schemas.microsoft.com/office/drawing/2014/main" id="{885E0839-95BB-4FEC-A4A4-CD7F3D4B159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49" name="Text Box 1">
          <a:extLst>
            <a:ext uri="{FF2B5EF4-FFF2-40B4-BE49-F238E27FC236}">
              <a16:creationId xmlns:a16="http://schemas.microsoft.com/office/drawing/2014/main" id="{71AA63EE-17F7-4650-81EB-17385D3D03A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50" name="Text Box 1">
          <a:extLst>
            <a:ext uri="{FF2B5EF4-FFF2-40B4-BE49-F238E27FC236}">
              <a16:creationId xmlns:a16="http://schemas.microsoft.com/office/drawing/2014/main" id="{E4061136-F7F9-4EC8-8444-FE6C5D6851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51" name="Text Box 1">
          <a:extLst>
            <a:ext uri="{FF2B5EF4-FFF2-40B4-BE49-F238E27FC236}">
              <a16:creationId xmlns:a16="http://schemas.microsoft.com/office/drawing/2014/main" id="{F56920C1-9074-4BCD-87A8-921557B2124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52" name="Text Box 1">
          <a:extLst>
            <a:ext uri="{FF2B5EF4-FFF2-40B4-BE49-F238E27FC236}">
              <a16:creationId xmlns:a16="http://schemas.microsoft.com/office/drawing/2014/main" id="{282EAEEE-A957-42A9-9CB7-53872B659FD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53" name="Text Box 1">
          <a:extLst>
            <a:ext uri="{FF2B5EF4-FFF2-40B4-BE49-F238E27FC236}">
              <a16:creationId xmlns:a16="http://schemas.microsoft.com/office/drawing/2014/main" id="{DC0A0EF1-8AC5-498F-BF79-CA5C67C2894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54" name="Text Box 1">
          <a:extLst>
            <a:ext uri="{FF2B5EF4-FFF2-40B4-BE49-F238E27FC236}">
              <a16:creationId xmlns:a16="http://schemas.microsoft.com/office/drawing/2014/main" id="{71D3B8C7-9959-4385-AE28-5B18A752B72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55" name="Text Box 1">
          <a:extLst>
            <a:ext uri="{FF2B5EF4-FFF2-40B4-BE49-F238E27FC236}">
              <a16:creationId xmlns:a16="http://schemas.microsoft.com/office/drawing/2014/main" id="{302A19F3-B9D2-4290-A369-B62286F8D3B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56" name="Text Box 1">
          <a:extLst>
            <a:ext uri="{FF2B5EF4-FFF2-40B4-BE49-F238E27FC236}">
              <a16:creationId xmlns:a16="http://schemas.microsoft.com/office/drawing/2014/main" id="{A61AE929-C166-49A7-9F30-735C53C858D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57" name="Text Box 1">
          <a:extLst>
            <a:ext uri="{FF2B5EF4-FFF2-40B4-BE49-F238E27FC236}">
              <a16:creationId xmlns:a16="http://schemas.microsoft.com/office/drawing/2014/main" id="{E4969E9B-ADE1-4CCB-B7AF-FAFEAD6AF94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58" name="Text Box 1">
          <a:extLst>
            <a:ext uri="{FF2B5EF4-FFF2-40B4-BE49-F238E27FC236}">
              <a16:creationId xmlns:a16="http://schemas.microsoft.com/office/drawing/2014/main" id="{2905F684-7F85-4C31-A2C7-2444B6B10C8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59" name="Text Box 1">
          <a:extLst>
            <a:ext uri="{FF2B5EF4-FFF2-40B4-BE49-F238E27FC236}">
              <a16:creationId xmlns:a16="http://schemas.microsoft.com/office/drawing/2014/main" id="{0F3C0B75-6362-463C-9EC0-64AA43EC835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60" name="Text Box 1">
          <a:extLst>
            <a:ext uri="{FF2B5EF4-FFF2-40B4-BE49-F238E27FC236}">
              <a16:creationId xmlns:a16="http://schemas.microsoft.com/office/drawing/2014/main" id="{B76F8141-86C4-4020-B23A-D7E9221AFF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61" name="Text Box 1">
          <a:extLst>
            <a:ext uri="{FF2B5EF4-FFF2-40B4-BE49-F238E27FC236}">
              <a16:creationId xmlns:a16="http://schemas.microsoft.com/office/drawing/2014/main" id="{FC7FDCA9-6867-46F2-AEE5-45BE409E0E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62" name="Text Box 1">
          <a:extLst>
            <a:ext uri="{FF2B5EF4-FFF2-40B4-BE49-F238E27FC236}">
              <a16:creationId xmlns:a16="http://schemas.microsoft.com/office/drawing/2014/main" id="{0EABEDCA-044D-4BC4-907E-35716A6E16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63" name="Text Box 1">
          <a:extLst>
            <a:ext uri="{FF2B5EF4-FFF2-40B4-BE49-F238E27FC236}">
              <a16:creationId xmlns:a16="http://schemas.microsoft.com/office/drawing/2014/main" id="{2E2AE053-DD93-4CED-9C09-55A1EFF276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64" name="Text Box 1">
          <a:extLst>
            <a:ext uri="{FF2B5EF4-FFF2-40B4-BE49-F238E27FC236}">
              <a16:creationId xmlns:a16="http://schemas.microsoft.com/office/drawing/2014/main" id="{D7C47C08-0410-46AA-8F1E-D17384D9DD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65" name="Text Box 1">
          <a:extLst>
            <a:ext uri="{FF2B5EF4-FFF2-40B4-BE49-F238E27FC236}">
              <a16:creationId xmlns:a16="http://schemas.microsoft.com/office/drawing/2014/main" id="{4C5951E4-36B3-4BE3-B67F-61A783C288C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66" name="Text Box 1">
          <a:extLst>
            <a:ext uri="{FF2B5EF4-FFF2-40B4-BE49-F238E27FC236}">
              <a16:creationId xmlns:a16="http://schemas.microsoft.com/office/drawing/2014/main" id="{35FCD4A2-62A9-4DF7-B963-A2E769F49D4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67" name="Text Box 1">
          <a:extLst>
            <a:ext uri="{FF2B5EF4-FFF2-40B4-BE49-F238E27FC236}">
              <a16:creationId xmlns:a16="http://schemas.microsoft.com/office/drawing/2014/main" id="{B9DA4A79-D52E-40B9-A404-D163D758C59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68" name="Text Box 1">
          <a:extLst>
            <a:ext uri="{FF2B5EF4-FFF2-40B4-BE49-F238E27FC236}">
              <a16:creationId xmlns:a16="http://schemas.microsoft.com/office/drawing/2014/main" id="{9B9D3293-8F00-4BDD-99A3-4852E522A5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69" name="Text Box 1">
          <a:extLst>
            <a:ext uri="{FF2B5EF4-FFF2-40B4-BE49-F238E27FC236}">
              <a16:creationId xmlns:a16="http://schemas.microsoft.com/office/drawing/2014/main" id="{C4BD7047-9B74-4472-9A73-0E146902632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70" name="Text Box 1">
          <a:extLst>
            <a:ext uri="{FF2B5EF4-FFF2-40B4-BE49-F238E27FC236}">
              <a16:creationId xmlns:a16="http://schemas.microsoft.com/office/drawing/2014/main" id="{0C6EC6EC-AF2A-44F0-83D1-F61EC406742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71" name="Text Box 1">
          <a:extLst>
            <a:ext uri="{FF2B5EF4-FFF2-40B4-BE49-F238E27FC236}">
              <a16:creationId xmlns:a16="http://schemas.microsoft.com/office/drawing/2014/main" id="{82AA842C-FBBC-4B3A-AA4B-8506613EEA7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72" name="Text Box 1">
          <a:extLst>
            <a:ext uri="{FF2B5EF4-FFF2-40B4-BE49-F238E27FC236}">
              <a16:creationId xmlns:a16="http://schemas.microsoft.com/office/drawing/2014/main" id="{18AE2CE8-A12E-4048-9050-B32B57CCA44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673" name="Text Box 1">
          <a:extLst>
            <a:ext uri="{FF2B5EF4-FFF2-40B4-BE49-F238E27FC236}">
              <a16:creationId xmlns:a16="http://schemas.microsoft.com/office/drawing/2014/main" id="{DF2CAF0A-3789-4F25-9B99-5E796781EDB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74" name="Text Box 1">
          <a:extLst>
            <a:ext uri="{FF2B5EF4-FFF2-40B4-BE49-F238E27FC236}">
              <a16:creationId xmlns:a16="http://schemas.microsoft.com/office/drawing/2014/main" id="{A4A8CD2F-0E66-4E68-9A3A-8EB61150FB4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75" name="Text Box 1">
          <a:extLst>
            <a:ext uri="{FF2B5EF4-FFF2-40B4-BE49-F238E27FC236}">
              <a16:creationId xmlns:a16="http://schemas.microsoft.com/office/drawing/2014/main" id="{CDBE25BF-E670-4532-8D34-7BECB2E5735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76" name="Text Box 1">
          <a:extLst>
            <a:ext uri="{FF2B5EF4-FFF2-40B4-BE49-F238E27FC236}">
              <a16:creationId xmlns:a16="http://schemas.microsoft.com/office/drawing/2014/main" id="{0E97901B-7A76-4C67-AD71-158B7460468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77" name="Text Box 1">
          <a:extLst>
            <a:ext uri="{FF2B5EF4-FFF2-40B4-BE49-F238E27FC236}">
              <a16:creationId xmlns:a16="http://schemas.microsoft.com/office/drawing/2014/main" id="{466FD497-806F-4C37-88B0-A78F2C38754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78" name="Text Box 1">
          <a:extLst>
            <a:ext uri="{FF2B5EF4-FFF2-40B4-BE49-F238E27FC236}">
              <a16:creationId xmlns:a16="http://schemas.microsoft.com/office/drawing/2014/main" id="{3ADA352A-64D3-4CBC-814A-D757E65D117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79" name="Text Box 1">
          <a:extLst>
            <a:ext uri="{FF2B5EF4-FFF2-40B4-BE49-F238E27FC236}">
              <a16:creationId xmlns:a16="http://schemas.microsoft.com/office/drawing/2014/main" id="{FE437166-D072-4741-9055-C2C0CA1DA03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80" name="Text Box 1">
          <a:extLst>
            <a:ext uri="{FF2B5EF4-FFF2-40B4-BE49-F238E27FC236}">
              <a16:creationId xmlns:a16="http://schemas.microsoft.com/office/drawing/2014/main" id="{2886F417-0E5B-48E4-ABA2-8F238B2B47B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81" name="Text Box 1">
          <a:extLst>
            <a:ext uri="{FF2B5EF4-FFF2-40B4-BE49-F238E27FC236}">
              <a16:creationId xmlns:a16="http://schemas.microsoft.com/office/drawing/2014/main" id="{159BEEC3-48D3-411A-AFE2-2F4F274E5E5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82" name="Text Box 1">
          <a:extLst>
            <a:ext uri="{FF2B5EF4-FFF2-40B4-BE49-F238E27FC236}">
              <a16:creationId xmlns:a16="http://schemas.microsoft.com/office/drawing/2014/main" id="{25DBA611-297B-4CC4-84BA-BF57440F5B2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83" name="Text Box 1">
          <a:extLst>
            <a:ext uri="{FF2B5EF4-FFF2-40B4-BE49-F238E27FC236}">
              <a16:creationId xmlns:a16="http://schemas.microsoft.com/office/drawing/2014/main" id="{784F7611-4CE2-49BF-B7A2-0CF0ADE1BA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84" name="Text Box 1">
          <a:extLst>
            <a:ext uri="{FF2B5EF4-FFF2-40B4-BE49-F238E27FC236}">
              <a16:creationId xmlns:a16="http://schemas.microsoft.com/office/drawing/2014/main" id="{E380C569-F0CF-4C88-A87D-1B6914501CA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85" name="Text Box 1">
          <a:extLst>
            <a:ext uri="{FF2B5EF4-FFF2-40B4-BE49-F238E27FC236}">
              <a16:creationId xmlns:a16="http://schemas.microsoft.com/office/drawing/2014/main" id="{19E6132D-D84C-4044-9736-27494B69612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86" name="Text Box 1">
          <a:extLst>
            <a:ext uri="{FF2B5EF4-FFF2-40B4-BE49-F238E27FC236}">
              <a16:creationId xmlns:a16="http://schemas.microsoft.com/office/drawing/2014/main" id="{A5BEA65F-4212-4C96-AF4B-E22A93C6232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87" name="Text Box 1">
          <a:extLst>
            <a:ext uri="{FF2B5EF4-FFF2-40B4-BE49-F238E27FC236}">
              <a16:creationId xmlns:a16="http://schemas.microsoft.com/office/drawing/2014/main" id="{078C506C-4768-4413-823D-02AE22538F9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AC4FC4EE-1D68-4536-81D7-02AB6E8BB4E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89" name="Text Box 1">
          <a:extLst>
            <a:ext uri="{FF2B5EF4-FFF2-40B4-BE49-F238E27FC236}">
              <a16:creationId xmlns:a16="http://schemas.microsoft.com/office/drawing/2014/main" id="{1BB33209-2EAA-4E81-99C3-2A7513185DF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90" name="Text Box 1">
          <a:extLst>
            <a:ext uri="{FF2B5EF4-FFF2-40B4-BE49-F238E27FC236}">
              <a16:creationId xmlns:a16="http://schemas.microsoft.com/office/drawing/2014/main" id="{1BF3C04B-D5FB-436D-A59E-5EB89C742ED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91" name="Text Box 1">
          <a:extLst>
            <a:ext uri="{FF2B5EF4-FFF2-40B4-BE49-F238E27FC236}">
              <a16:creationId xmlns:a16="http://schemas.microsoft.com/office/drawing/2014/main" id="{9C130497-1EBD-4DC5-82C9-0793FDB6319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692" name="Text Box 1">
          <a:extLst>
            <a:ext uri="{FF2B5EF4-FFF2-40B4-BE49-F238E27FC236}">
              <a16:creationId xmlns:a16="http://schemas.microsoft.com/office/drawing/2014/main" id="{EF3E7F03-5AB6-471B-B824-596C87396A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693" name="Text Box 1">
          <a:extLst>
            <a:ext uri="{FF2B5EF4-FFF2-40B4-BE49-F238E27FC236}">
              <a16:creationId xmlns:a16="http://schemas.microsoft.com/office/drawing/2014/main" id="{14FA06F3-5D2E-44CA-BC2C-980192E6C49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94" name="Text Box 1">
          <a:extLst>
            <a:ext uri="{FF2B5EF4-FFF2-40B4-BE49-F238E27FC236}">
              <a16:creationId xmlns:a16="http://schemas.microsoft.com/office/drawing/2014/main" id="{F99AA80E-FE62-4A7A-98C9-976309AEAD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95" name="Text Box 1">
          <a:extLst>
            <a:ext uri="{FF2B5EF4-FFF2-40B4-BE49-F238E27FC236}">
              <a16:creationId xmlns:a16="http://schemas.microsoft.com/office/drawing/2014/main" id="{A9521AFB-AB56-433A-9C89-E355A705A3B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96" name="Text Box 1">
          <a:extLst>
            <a:ext uri="{FF2B5EF4-FFF2-40B4-BE49-F238E27FC236}">
              <a16:creationId xmlns:a16="http://schemas.microsoft.com/office/drawing/2014/main" id="{0FFBBE05-A2FB-4A35-80FE-CF11FEB7679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697" name="Text Box 1">
          <a:extLst>
            <a:ext uri="{FF2B5EF4-FFF2-40B4-BE49-F238E27FC236}">
              <a16:creationId xmlns:a16="http://schemas.microsoft.com/office/drawing/2014/main" id="{1E86D897-8CF3-4496-85FE-BC21CF282C2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698" name="Text Box 1">
          <a:extLst>
            <a:ext uri="{FF2B5EF4-FFF2-40B4-BE49-F238E27FC236}">
              <a16:creationId xmlns:a16="http://schemas.microsoft.com/office/drawing/2014/main" id="{505A6464-5E78-4F5D-9434-08E4A39E0FF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699" name="Text Box 1">
          <a:extLst>
            <a:ext uri="{FF2B5EF4-FFF2-40B4-BE49-F238E27FC236}">
              <a16:creationId xmlns:a16="http://schemas.microsoft.com/office/drawing/2014/main" id="{8D33D37A-D8E8-4AF6-8A0E-20E0B8CE63F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0" name="Text Box 1">
          <a:extLst>
            <a:ext uri="{FF2B5EF4-FFF2-40B4-BE49-F238E27FC236}">
              <a16:creationId xmlns:a16="http://schemas.microsoft.com/office/drawing/2014/main" id="{E0635F80-5022-4718-9866-26AA007DF4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1" name="Text Box 1">
          <a:extLst>
            <a:ext uri="{FF2B5EF4-FFF2-40B4-BE49-F238E27FC236}">
              <a16:creationId xmlns:a16="http://schemas.microsoft.com/office/drawing/2014/main" id="{81E83227-FB52-4779-85D8-0A24B27D83A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2" name="Text Box 1">
          <a:extLst>
            <a:ext uri="{FF2B5EF4-FFF2-40B4-BE49-F238E27FC236}">
              <a16:creationId xmlns:a16="http://schemas.microsoft.com/office/drawing/2014/main" id="{B0B7D365-0360-4F22-8C61-4A762D43503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3" name="Text Box 1">
          <a:extLst>
            <a:ext uri="{FF2B5EF4-FFF2-40B4-BE49-F238E27FC236}">
              <a16:creationId xmlns:a16="http://schemas.microsoft.com/office/drawing/2014/main" id="{291FE77E-F48E-4742-8BD9-833EC2F079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4" name="Text Box 1">
          <a:extLst>
            <a:ext uri="{FF2B5EF4-FFF2-40B4-BE49-F238E27FC236}">
              <a16:creationId xmlns:a16="http://schemas.microsoft.com/office/drawing/2014/main" id="{FEF04986-F975-4FED-A56D-A336B7C35E2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5" name="Text Box 1">
          <a:extLst>
            <a:ext uri="{FF2B5EF4-FFF2-40B4-BE49-F238E27FC236}">
              <a16:creationId xmlns:a16="http://schemas.microsoft.com/office/drawing/2014/main" id="{6948194E-7DA7-409A-80C4-8F30E8D6525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6" name="Text Box 1">
          <a:extLst>
            <a:ext uri="{FF2B5EF4-FFF2-40B4-BE49-F238E27FC236}">
              <a16:creationId xmlns:a16="http://schemas.microsoft.com/office/drawing/2014/main" id="{C107D1A8-1387-4AB0-9C05-ABC4D98FB95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7" name="Text Box 1">
          <a:extLst>
            <a:ext uri="{FF2B5EF4-FFF2-40B4-BE49-F238E27FC236}">
              <a16:creationId xmlns:a16="http://schemas.microsoft.com/office/drawing/2014/main" id="{DE5C7459-05F7-42DA-91B1-CE739280711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8" name="Text Box 1">
          <a:extLst>
            <a:ext uri="{FF2B5EF4-FFF2-40B4-BE49-F238E27FC236}">
              <a16:creationId xmlns:a16="http://schemas.microsoft.com/office/drawing/2014/main" id="{BA3DD2D4-EFFD-420C-A571-4F1382E5F0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09" name="Text Box 1">
          <a:extLst>
            <a:ext uri="{FF2B5EF4-FFF2-40B4-BE49-F238E27FC236}">
              <a16:creationId xmlns:a16="http://schemas.microsoft.com/office/drawing/2014/main" id="{9B8D68B4-773C-4229-8111-AD578EC3CEC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10" name="Text Box 1">
          <a:extLst>
            <a:ext uri="{FF2B5EF4-FFF2-40B4-BE49-F238E27FC236}">
              <a16:creationId xmlns:a16="http://schemas.microsoft.com/office/drawing/2014/main" id="{B94F8C24-9E6C-4FBD-A1E3-B59F19FAA20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11" name="Text Box 1">
          <a:extLst>
            <a:ext uri="{FF2B5EF4-FFF2-40B4-BE49-F238E27FC236}">
              <a16:creationId xmlns:a16="http://schemas.microsoft.com/office/drawing/2014/main" id="{98E342CD-097E-4C2E-8980-41A1022D04D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12" name="Text Box 1">
          <a:extLst>
            <a:ext uri="{FF2B5EF4-FFF2-40B4-BE49-F238E27FC236}">
              <a16:creationId xmlns:a16="http://schemas.microsoft.com/office/drawing/2014/main" id="{1EF0DC67-D362-4DF5-9560-C400E62A1C4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13" name="Text Box 1">
          <a:extLst>
            <a:ext uri="{FF2B5EF4-FFF2-40B4-BE49-F238E27FC236}">
              <a16:creationId xmlns:a16="http://schemas.microsoft.com/office/drawing/2014/main" id="{5589F7BC-191C-4229-8328-94E77ED1DDD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14" name="Text Box 1">
          <a:extLst>
            <a:ext uri="{FF2B5EF4-FFF2-40B4-BE49-F238E27FC236}">
              <a16:creationId xmlns:a16="http://schemas.microsoft.com/office/drawing/2014/main" id="{EA000791-CA92-48FF-B8ED-8A89B67C9B0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15" name="Text Box 1">
          <a:extLst>
            <a:ext uri="{FF2B5EF4-FFF2-40B4-BE49-F238E27FC236}">
              <a16:creationId xmlns:a16="http://schemas.microsoft.com/office/drawing/2014/main" id="{4E5EC951-C681-4752-93E8-1A95C5B87DE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16" name="Text Box 1">
          <a:extLst>
            <a:ext uri="{FF2B5EF4-FFF2-40B4-BE49-F238E27FC236}">
              <a16:creationId xmlns:a16="http://schemas.microsoft.com/office/drawing/2014/main" id="{37878647-38A7-40DF-998B-616AA0C546A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17" name="Text Box 1">
          <a:extLst>
            <a:ext uri="{FF2B5EF4-FFF2-40B4-BE49-F238E27FC236}">
              <a16:creationId xmlns:a16="http://schemas.microsoft.com/office/drawing/2014/main" id="{82F20462-4F67-4E0C-8EC3-6574930CFEA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18" name="Text Box 1">
          <a:extLst>
            <a:ext uri="{FF2B5EF4-FFF2-40B4-BE49-F238E27FC236}">
              <a16:creationId xmlns:a16="http://schemas.microsoft.com/office/drawing/2014/main" id="{67C18030-D6D4-423A-AC52-3E879383705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19" name="Text Box 1">
          <a:extLst>
            <a:ext uri="{FF2B5EF4-FFF2-40B4-BE49-F238E27FC236}">
              <a16:creationId xmlns:a16="http://schemas.microsoft.com/office/drawing/2014/main" id="{10DF58D7-F8C0-4582-820B-E47DF511EE0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20" name="Text Box 1">
          <a:extLst>
            <a:ext uri="{FF2B5EF4-FFF2-40B4-BE49-F238E27FC236}">
              <a16:creationId xmlns:a16="http://schemas.microsoft.com/office/drawing/2014/main" id="{9CA4DAAD-D1BD-41F1-A8CB-FDF39E01CB7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21" name="Text Box 1">
          <a:extLst>
            <a:ext uri="{FF2B5EF4-FFF2-40B4-BE49-F238E27FC236}">
              <a16:creationId xmlns:a16="http://schemas.microsoft.com/office/drawing/2014/main" id="{C33A9361-73E7-4FF2-BC1D-5596C2CA680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22" name="Text Box 1">
          <a:extLst>
            <a:ext uri="{FF2B5EF4-FFF2-40B4-BE49-F238E27FC236}">
              <a16:creationId xmlns:a16="http://schemas.microsoft.com/office/drawing/2014/main" id="{74F89825-DECF-43AD-B57F-0A1C79A80E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23" name="Text Box 1">
          <a:extLst>
            <a:ext uri="{FF2B5EF4-FFF2-40B4-BE49-F238E27FC236}">
              <a16:creationId xmlns:a16="http://schemas.microsoft.com/office/drawing/2014/main" id="{5E48D6F0-51EE-457A-A175-7E59B296DC4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24" name="Text Box 1">
          <a:extLst>
            <a:ext uri="{FF2B5EF4-FFF2-40B4-BE49-F238E27FC236}">
              <a16:creationId xmlns:a16="http://schemas.microsoft.com/office/drawing/2014/main" id="{01422B9C-D6CF-4A8F-B7F8-1A717124639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25" name="Text Box 1">
          <a:extLst>
            <a:ext uri="{FF2B5EF4-FFF2-40B4-BE49-F238E27FC236}">
              <a16:creationId xmlns:a16="http://schemas.microsoft.com/office/drawing/2014/main" id="{2CA9D5E1-AC54-46C4-9147-4057F0E831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26" name="Text Box 1">
          <a:extLst>
            <a:ext uri="{FF2B5EF4-FFF2-40B4-BE49-F238E27FC236}">
              <a16:creationId xmlns:a16="http://schemas.microsoft.com/office/drawing/2014/main" id="{3E6BF466-AE09-446D-AE4F-2094EA389BD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27" name="Text Box 1">
          <a:extLst>
            <a:ext uri="{FF2B5EF4-FFF2-40B4-BE49-F238E27FC236}">
              <a16:creationId xmlns:a16="http://schemas.microsoft.com/office/drawing/2014/main" id="{C308AB53-F410-49CE-9519-0076AB56F96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28" name="Text Box 1">
          <a:extLst>
            <a:ext uri="{FF2B5EF4-FFF2-40B4-BE49-F238E27FC236}">
              <a16:creationId xmlns:a16="http://schemas.microsoft.com/office/drawing/2014/main" id="{EE073B6F-EB2B-44CB-8964-424A162E830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29" name="Text Box 1">
          <a:extLst>
            <a:ext uri="{FF2B5EF4-FFF2-40B4-BE49-F238E27FC236}">
              <a16:creationId xmlns:a16="http://schemas.microsoft.com/office/drawing/2014/main" id="{B6BEB9E2-5944-49DA-8941-4941B15D76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30" name="Text Box 1">
          <a:extLst>
            <a:ext uri="{FF2B5EF4-FFF2-40B4-BE49-F238E27FC236}">
              <a16:creationId xmlns:a16="http://schemas.microsoft.com/office/drawing/2014/main" id="{910A5420-7E07-4C53-906C-D6870FB0320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31" name="Text Box 1">
          <a:extLst>
            <a:ext uri="{FF2B5EF4-FFF2-40B4-BE49-F238E27FC236}">
              <a16:creationId xmlns:a16="http://schemas.microsoft.com/office/drawing/2014/main" id="{9472BC78-A65E-406A-90B4-B140A780723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32" name="Text Box 1">
          <a:extLst>
            <a:ext uri="{FF2B5EF4-FFF2-40B4-BE49-F238E27FC236}">
              <a16:creationId xmlns:a16="http://schemas.microsoft.com/office/drawing/2014/main" id="{0F4EE786-1BC9-4CCF-AF64-854297AECF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33" name="Text Box 1">
          <a:extLst>
            <a:ext uri="{FF2B5EF4-FFF2-40B4-BE49-F238E27FC236}">
              <a16:creationId xmlns:a16="http://schemas.microsoft.com/office/drawing/2014/main" id="{D44D0835-3910-4648-A1C9-76744806BCC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34" name="Text Box 1">
          <a:extLst>
            <a:ext uri="{FF2B5EF4-FFF2-40B4-BE49-F238E27FC236}">
              <a16:creationId xmlns:a16="http://schemas.microsoft.com/office/drawing/2014/main" id="{EADF9F1E-EB5E-4D7A-83A9-782651B2AEA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35" name="Text Box 1">
          <a:extLst>
            <a:ext uri="{FF2B5EF4-FFF2-40B4-BE49-F238E27FC236}">
              <a16:creationId xmlns:a16="http://schemas.microsoft.com/office/drawing/2014/main" id="{717BF1C5-384C-4836-8745-4DFCE28CC5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36" name="Text Box 1">
          <a:extLst>
            <a:ext uri="{FF2B5EF4-FFF2-40B4-BE49-F238E27FC236}">
              <a16:creationId xmlns:a16="http://schemas.microsoft.com/office/drawing/2014/main" id="{B954FFD2-9357-4C59-8D25-C4873C5E42F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37" name="Text Box 1">
          <a:extLst>
            <a:ext uri="{FF2B5EF4-FFF2-40B4-BE49-F238E27FC236}">
              <a16:creationId xmlns:a16="http://schemas.microsoft.com/office/drawing/2014/main" id="{224CC2BE-5ECC-47E6-9EEF-E71FFC1D51E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38" name="Text Box 1">
          <a:extLst>
            <a:ext uri="{FF2B5EF4-FFF2-40B4-BE49-F238E27FC236}">
              <a16:creationId xmlns:a16="http://schemas.microsoft.com/office/drawing/2014/main" id="{32A399EB-1C33-4299-B550-45B2D30D301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39" name="Text Box 1">
          <a:extLst>
            <a:ext uri="{FF2B5EF4-FFF2-40B4-BE49-F238E27FC236}">
              <a16:creationId xmlns:a16="http://schemas.microsoft.com/office/drawing/2014/main" id="{B61BA8C6-558F-440E-93E1-95454400A9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40" name="Text Box 1">
          <a:extLst>
            <a:ext uri="{FF2B5EF4-FFF2-40B4-BE49-F238E27FC236}">
              <a16:creationId xmlns:a16="http://schemas.microsoft.com/office/drawing/2014/main" id="{C382E16D-BB2E-4BDE-A4BE-C9240185251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41" name="Text Box 1">
          <a:extLst>
            <a:ext uri="{FF2B5EF4-FFF2-40B4-BE49-F238E27FC236}">
              <a16:creationId xmlns:a16="http://schemas.microsoft.com/office/drawing/2014/main" id="{4176A35D-DEE9-4BAB-840F-0B695E4EA8A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42" name="Text Box 1">
          <a:extLst>
            <a:ext uri="{FF2B5EF4-FFF2-40B4-BE49-F238E27FC236}">
              <a16:creationId xmlns:a16="http://schemas.microsoft.com/office/drawing/2014/main" id="{152B6A28-D5E2-4DB2-B63C-FA281D55E1C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43" name="Text Box 1">
          <a:extLst>
            <a:ext uri="{FF2B5EF4-FFF2-40B4-BE49-F238E27FC236}">
              <a16:creationId xmlns:a16="http://schemas.microsoft.com/office/drawing/2014/main" id="{4A53B0B3-99CA-4BD6-9FF7-30D0E7D316C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44" name="Text Box 1">
          <a:extLst>
            <a:ext uri="{FF2B5EF4-FFF2-40B4-BE49-F238E27FC236}">
              <a16:creationId xmlns:a16="http://schemas.microsoft.com/office/drawing/2014/main" id="{19440577-7F90-412C-A57B-268DB35ABB2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45" name="Text Box 1">
          <a:extLst>
            <a:ext uri="{FF2B5EF4-FFF2-40B4-BE49-F238E27FC236}">
              <a16:creationId xmlns:a16="http://schemas.microsoft.com/office/drawing/2014/main" id="{EBD34B5A-9317-4D73-9148-D0B23A93BBD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46" name="Text Box 1">
          <a:extLst>
            <a:ext uri="{FF2B5EF4-FFF2-40B4-BE49-F238E27FC236}">
              <a16:creationId xmlns:a16="http://schemas.microsoft.com/office/drawing/2014/main" id="{9763DE63-DB59-4F25-9A85-D776DD539FD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47" name="Text Box 1">
          <a:extLst>
            <a:ext uri="{FF2B5EF4-FFF2-40B4-BE49-F238E27FC236}">
              <a16:creationId xmlns:a16="http://schemas.microsoft.com/office/drawing/2014/main" id="{55D0F1F1-E41F-450E-BF97-5E184AEBFC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48" name="Text Box 1">
          <a:extLst>
            <a:ext uri="{FF2B5EF4-FFF2-40B4-BE49-F238E27FC236}">
              <a16:creationId xmlns:a16="http://schemas.microsoft.com/office/drawing/2014/main" id="{8391E3B2-7A20-4450-8CFC-2CA39737725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49" name="Text Box 1">
          <a:extLst>
            <a:ext uri="{FF2B5EF4-FFF2-40B4-BE49-F238E27FC236}">
              <a16:creationId xmlns:a16="http://schemas.microsoft.com/office/drawing/2014/main" id="{1A12F2DA-F7AC-4CD7-AD28-DAB70E4608A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50" name="Text Box 1">
          <a:extLst>
            <a:ext uri="{FF2B5EF4-FFF2-40B4-BE49-F238E27FC236}">
              <a16:creationId xmlns:a16="http://schemas.microsoft.com/office/drawing/2014/main" id="{847A41F1-FC6C-4BE7-B641-2C529C84BCF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51" name="Text Box 1">
          <a:extLst>
            <a:ext uri="{FF2B5EF4-FFF2-40B4-BE49-F238E27FC236}">
              <a16:creationId xmlns:a16="http://schemas.microsoft.com/office/drawing/2014/main" id="{E4A9F145-B7BA-4682-ACAC-B6C8F50568A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52" name="Text Box 1">
          <a:extLst>
            <a:ext uri="{FF2B5EF4-FFF2-40B4-BE49-F238E27FC236}">
              <a16:creationId xmlns:a16="http://schemas.microsoft.com/office/drawing/2014/main" id="{276BE1E8-D114-492C-AB39-90E8A8554C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53" name="Text Box 1">
          <a:extLst>
            <a:ext uri="{FF2B5EF4-FFF2-40B4-BE49-F238E27FC236}">
              <a16:creationId xmlns:a16="http://schemas.microsoft.com/office/drawing/2014/main" id="{017475DC-007D-4CA0-89A3-CA0109A76C5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54" name="Text Box 1">
          <a:extLst>
            <a:ext uri="{FF2B5EF4-FFF2-40B4-BE49-F238E27FC236}">
              <a16:creationId xmlns:a16="http://schemas.microsoft.com/office/drawing/2014/main" id="{FCC2659E-DE62-4AFB-9BFA-82CC368DA78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55" name="Text Box 1">
          <a:extLst>
            <a:ext uri="{FF2B5EF4-FFF2-40B4-BE49-F238E27FC236}">
              <a16:creationId xmlns:a16="http://schemas.microsoft.com/office/drawing/2014/main" id="{2DF78EA0-4E6A-4D13-AF1A-BDB063B3125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56" name="Text Box 1">
          <a:extLst>
            <a:ext uri="{FF2B5EF4-FFF2-40B4-BE49-F238E27FC236}">
              <a16:creationId xmlns:a16="http://schemas.microsoft.com/office/drawing/2014/main" id="{7AC09143-7BDE-458D-9E84-D1CEE2895C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57" name="Text Box 1">
          <a:extLst>
            <a:ext uri="{FF2B5EF4-FFF2-40B4-BE49-F238E27FC236}">
              <a16:creationId xmlns:a16="http://schemas.microsoft.com/office/drawing/2014/main" id="{7DADF77A-2D2E-4D3A-903B-A30F6643ED7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758" name="Text Box 1">
          <a:extLst>
            <a:ext uri="{FF2B5EF4-FFF2-40B4-BE49-F238E27FC236}">
              <a16:creationId xmlns:a16="http://schemas.microsoft.com/office/drawing/2014/main" id="{7C2E7A96-222A-4384-A88F-2C543E7C6C3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759" name="Text Box 1">
          <a:extLst>
            <a:ext uri="{FF2B5EF4-FFF2-40B4-BE49-F238E27FC236}">
              <a16:creationId xmlns:a16="http://schemas.microsoft.com/office/drawing/2014/main" id="{62318FD6-9CD9-4D65-91DC-E5BBED3ED4F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760" name="Text Box 1">
          <a:extLst>
            <a:ext uri="{FF2B5EF4-FFF2-40B4-BE49-F238E27FC236}">
              <a16:creationId xmlns:a16="http://schemas.microsoft.com/office/drawing/2014/main" id="{9CE8688A-0BAA-4635-9C85-DAD64DDB106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761" name="Text Box 1">
          <a:extLst>
            <a:ext uri="{FF2B5EF4-FFF2-40B4-BE49-F238E27FC236}">
              <a16:creationId xmlns:a16="http://schemas.microsoft.com/office/drawing/2014/main" id="{E5D483FF-0274-4D30-8730-E60EF69A5D0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62" name="Text Box 1">
          <a:extLst>
            <a:ext uri="{FF2B5EF4-FFF2-40B4-BE49-F238E27FC236}">
              <a16:creationId xmlns:a16="http://schemas.microsoft.com/office/drawing/2014/main" id="{7F7DC022-9530-45A1-A724-9F6837837F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63" name="Text Box 1">
          <a:extLst>
            <a:ext uri="{FF2B5EF4-FFF2-40B4-BE49-F238E27FC236}">
              <a16:creationId xmlns:a16="http://schemas.microsoft.com/office/drawing/2014/main" id="{CE2E0378-6B78-4063-8A1B-9501FEF6A5C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64" name="Text Box 1">
          <a:extLst>
            <a:ext uri="{FF2B5EF4-FFF2-40B4-BE49-F238E27FC236}">
              <a16:creationId xmlns:a16="http://schemas.microsoft.com/office/drawing/2014/main" id="{1530CA35-6DF1-4848-9021-920BF37FAE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65" name="Text Box 1">
          <a:extLst>
            <a:ext uri="{FF2B5EF4-FFF2-40B4-BE49-F238E27FC236}">
              <a16:creationId xmlns:a16="http://schemas.microsoft.com/office/drawing/2014/main" id="{34799130-3ED3-4E3D-BA03-D4733F4B93B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66" name="Text Box 1">
          <a:extLst>
            <a:ext uri="{FF2B5EF4-FFF2-40B4-BE49-F238E27FC236}">
              <a16:creationId xmlns:a16="http://schemas.microsoft.com/office/drawing/2014/main" id="{077E27FB-C266-4EA7-B36E-EA2FD7C4755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67" name="Text Box 1">
          <a:extLst>
            <a:ext uri="{FF2B5EF4-FFF2-40B4-BE49-F238E27FC236}">
              <a16:creationId xmlns:a16="http://schemas.microsoft.com/office/drawing/2014/main" id="{14993331-71ED-4E27-9EB7-3168EF2F5B28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68" name="Text Box 1">
          <a:extLst>
            <a:ext uri="{FF2B5EF4-FFF2-40B4-BE49-F238E27FC236}">
              <a16:creationId xmlns:a16="http://schemas.microsoft.com/office/drawing/2014/main" id="{9B8DB3B5-3DE3-4CBB-A99E-8E02DA3E49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69" name="Text Box 1">
          <a:extLst>
            <a:ext uri="{FF2B5EF4-FFF2-40B4-BE49-F238E27FC236}">
              <a16:creationId xmlns:a16="http://schemas.microsoft.com/office/drawing/2014/main" id="{F2414CBA-FC7A-456F-A8FF-29F119BA824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70" name="Text Box 1">
          <a:extLst>
            <a:ext uri="{FF2B5EF4-FFF2-40B4-BE49-F238E27FC236}">
              <a16:creationId xmlns:a16="http://schemas.microsoft.com/office/drawing/2014/main" id="{352A8F37-DC02-496B-B0F3-9440F1D0FFF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71" name="Text Box 1">
          <a:extLst>
            <a:ext uri="{FF2B5EF4-FFF2-40B4-BE49-F238E27FC236}">
              <a16:creationId xmlns:a16="http://schemas.microsoft.com/office/drawing/2014/main" id="{5C7C13EE-6A5C-4A02-AC9B-38B642E8AB3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72" name="Text Box 1">
          <a:extLst>
            <a:ext uri="{FF2B5EF4-FFF2-40B4-BE49-F238E27FC236}">
              <a16:creationId xmlns:a16="http://schemas.microsoft.com/office/drawing/2014/main" id="{0B1A8CD8-9214-4148-BB04-AF9059413C5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73" name="Text Box 1">
          <a:extLst>
            <a:ext uri="{FF2B5EF4-FFF2-40B4-BE49-F238E27FC236}">
              <a16:creationId xmlns:a16="http://schemas.microsoft.com/office/drawing/2014/main" id="{173CA841-4DB6-4B30-B24F-960C54CD12F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74" name="Text Box 1">
          <a:extLst>
            <a:ext uri="{FF2B5EF4-FFF2-40B4-BE49-F238E27FC236}">
              <a16:creationId xmlns:a16="http://schemas.microsoft.com/office/drawing/2014/main" id="{6CED2A1F-E601-4D0C-8A03-F47D6A08F4D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75" name="Text Box 1">
          <a:extLst>
            <a:ext uri="{FF2B5EF4-FFF2-40B4-BE49-F238E27FC236}">
              <a16:creationId xmlns:a16="http://schemas.microsoft.com/office/drawing/2014/main" id="{4507AB85-B40D-4CF9-B654-3A950662396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76" name="Text Box 1">
          <a:extLst>
            <a:ext uri="{FF2B5EF4-FFF2-40B4-BE49-F238E27FC236}">
              <a16:creationId xmlns:a16="http://schemas.microsoft.com/office/drawing/2014/main" id="{081DB77F-B3AE-41FC-BA88-6ED475EB95D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77" name="Text Box 1">
          <a:extLst>
            <a:ext uri="{FF2B5EF4-FFF2-40B4-BE49-F238E27FC236}">
              <a16:creationId xmlns:a16="http://schemas.microsoft.com/office/drawing/2014/main" id="{94D53012-1E3E-4A89-8403-56D07306739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78" name="Text Box 1">
          <a:extLst>
            <a:ext uri="{FF2B5EF4-FFF2-40B4-BE49-F238E27FC236}">
              <a16:creationId xmlns:a16="http://schemas.microsoft.com/office/drawing/2014/main" id="{4F273ED8-EA98-4AFE-B32E-777C9D4D82C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79" name="Text Box 1">
          <a:extLst>
            <a:ext uri="{FF2B5EF4-FFF2-40B4-BE49-F238E27FC236}">
              <a16:creationId xmlns:a16="http://schemas.microsoft.com/office/drawing/2014/main" id="{A9514ACD-4DFF-4E52-AAAB-29E62A74272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780" name="Text Box 1">
          <a:extLst>
            <a:ext uri="{FF2B5EF4-FFF2-40B4-BE49-F238E27FC236}">
              <a16:creationId xmlns:a16="http://schemas.microsoft.com/office/drawing/2014/main" id="{C8031FD2-DF10-46E8-89FE-CFAA1F6F63B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781" name="Text Box 1">
          <a:extLst>
            <a:ext uri="{FF2B5EF4-FFF2-40B4-BE49-F238E27FC236}">
              <a16:creationId xmlns:a16="http://schemas.microsoft.com/office/drawing/2014/main" id="{54AF50B2-76F5-495F-B58C-8541F155CB9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82" name="Text Box 1">
          <a:extLst>
            <a:ext uri="{FF2B5EF4-FFF2-40B4-BE49-F238E27FC236}">
              <a16:creationId xmlns:a16="http://schemas.microsoft.com/office/drawing/2014/main" id="{5CDC30B2-D910-4F9A-BCA2-90DBBA9DC28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83" name="Text Box 1">
          <a:extLst>
            <a:ext uri="{FF2B5EF4-FFF2-40B4-BE49-F238E27FC236}">
              <a16:creationId xmlns:a16="http://schemas.microsoft.com/office/drawing/2014/main" id="{A57D7897-3416-4742-B660-615436D61CF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84" name="Text Box 1">
          <a:extLst>
            <a:ext uri="{FF2B5EF4-FFF2-40B4-BE49-F238E27FC236}">
              <a16:creationId xmlns:a16="http://schemas.microsoft.com/office/drawing/2014/main" id="{9A79B6C3-3841-40E0-933E-255D30DEB3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785" name="Text Box 1">
          <a:extLst>
            <a:ext uri="{FF2B5EF4-FFF2-40B4-BE49-F238E27FC236}">
              <a16:creationId xmlns:a16="http://schemas.microsoft.com/office/drawing/2014/main" id="{D301ADB5-9D4A-47D4-B311-498804E5EF5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86" name="Text Box 1">
          <a:extLst>
            <a:ext uri="{FF2B5EF4-FFF2-40B4-BE49-F238E27FC236}">
              <a16:creationId xmlns:a16="http://schemas.microsoft.com/office/drawing/2014/main" id="{1A635219-6637-4254-9066-F650D101988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87" name="Text Box 1">
          <a:extLst>
            <a:ext uri="{FF2B5EF4-FFF2-40B4-BE49-F238E27FC236}">
              <a16:creationId xmlns:a16="http://schemas.microsoft.com/office/drawing/2014/main" id="{2C803424-114B-4EC3-92CF-A18CA926F56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88" name="Text Box 1">
          <a:extLst>
            <a:ext uri="{FF2B5EF4-FFF2-40B4-BE49-F238E27FC236}">
              <a16:creationId xmlns:a16="http://schemas.microsoft.com/office/drawing/2014/main" id="{1B5BAA39-55E9-40F1-B16D-C74D9C33E4F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89" name="Text Box 1">
          <a:extLst>
            <a:ext uri="{FF2B5EF4-FFF2-40B4-BE49-F238E27FC236}">
              <a16:creationId xmlns:a16="http://schemas.microsoft.com/office/drawing/2014/main" id="{CDFD3BFF-822D-4A03-93C2-E7E58910C77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0" name="Text Box 1">
          <a:extLst>
            <a:ext uri="{FF2B5EF4-FFF2-40B4-BE49-F238E27FC236}">
              <a16:creationId xmlns:a16="http://schemas.microsoft.com/office/drawing/2014/main" id="{48E1948D-4153-4FB1-8E9F-8F651EDF494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1" name="Text Box 1">
          <a:extLst>
            <a:ext uri="{FF2B5EF4-FFF2-40B4-BE49-F238E27FC236}">
              <a16:creationId xmlns:a16="http://schemas.microsoft.com/office/drawing/2014/main" id="{9627838A-822C-4F75-846B-17EF60DD96B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2" name="Text Box 1">
          <a:extLst>
            <a:ext uri="{FF2B5EF4-FFF2-40B4-BE49-F238E27FC236}">
              <a16:creationId xmlns:a16="http://schemas.microsoft.com/office/drawing/2014/main" id="{5AB28351-5707-48F4-BED8-8DBF96DD9B9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3" name="Text Box 1">
          <a:extLst>
            <a:ext uri="{FF2B5EF4-FFF2-40B4-BE49-F238E27FC236}">
              <a16:creationId xmlns:a16="http://schemas.microsoft.com/office/drawing/2014/main" id="{CA4C07B7-AD62-4EA5-90B8-4920A163D45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4" name="Text Box 1">
          <a:extLst>
            <a:ext uri="{FF2B5EF4-FFF2-40B4-BE49-F238E27FC236}">
              <a16:creationId xmlns:a16="http://schemas.microsoft.com/office/drawing/2014/main" id="{8234270C-E76C-405A-93BA-42674EB598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5" name="Text Box 1">
          <a:extLst>
            <a:ext uri="{FF2B5EF4-FFF2-40B4-BE49-F238E27FC236}">
              <a16:creationId xmlns:a16="http://schemas.microsoft.com/office/drawing/2014/main" id="{5B8BC332-6EEB-4934-9582-6F3422264C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6" name="Text Box 1">
          <a:extLst>
            <a:ext uri="{FF2B5EF4-FFF2-40B4-BE49-F238E27FC236}">
              <a16:creationId xmlns:a16="http://schemas.microsoft.com/office/drawing/2014/main" id="{437DD8E1-79E5-4D3E-AF8C-C408F3445D6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7" name="Text Box 1">
          <a:extLst>
            <a:ext uri="{FF2B5EF4-FFF2-40B4-BE49-F238E27FC236}">
              <a16:creationId xmlns:a16="http://schemas.microsoft.com/office/drawing/2014/main" id="{E52928B5-B0F6-4641-9E71-5583D5AF05B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8" name="Text Box 1">
          <a:extLst>
            <a:ext uri="{FF2B5EF4-FFF2-40B4-BE49-F238E27FC236}">
              <a16:creationId xmlns:a16="http://schemas.microsoft.com/office/drawing/2014/main" id="{F13AE1C6-3344-455B-BB24-91C9A8EDEBD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799" name="Text Box 1">
          <a:extLst>
            <a:ext uri="{FF2B5EF4-FFF2-40B4-BE49-F238E27FC236}">
              <a16:creationId xmlns:a16="http://schemas.microsoft.com/office/drawing/2014/main" id="{E555D593-E470-46F7-A0AF-58524EB8593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800" name="Text Box 1">
          <a:extLst>
            <a:ext uri="{FF2B5EF4-FFF2-40B4-BE49-F238E27FC236}">
              <a16:creationId xmlns:a16="http://schemas.microsoft.com/office/drawing/2014/main" id="{001BA58D-4608-4505-9E3B-EAC44103182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78</xdr:row>
      <xdr:rowOff>7620</xdr:rowOff>
    </xdr:to>
    <xdr:sp macro="" textlink="">
      <xdr:nvSpPr>
        <xdr:cNvPr id="7801" name="Text Box 1">
          <a:extLst>
            <a:ext uri="{FF2B5EF4-FFF2-40B4-BE49-F238E27FC236}">
              <a16:creationId xmlns:a16="http://schemas.microsoft.com/office/drawing/2014/main" id="{43E7E6D2-C5E1-4C10-82BB-82B82D22DAA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02" name="Text Box 1">
          <a:extLst>
            <a:ext uri="{FF2B5EF4-FFF2-40B4-BE49-F238E27FC236}">
              <a16:creationId xmlns:a16="http://schemas.microsoft.com/office/drawing/2014/main" id="{49102557-9464-4E8B-AE9D-53C170089C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03" name="Text Box 1">
          <a:extLst>
            <a:ext uri="{FF2B5EF4-FFF2-40B4-BE49-F238E27FC236}">
              <a16:creationId xmlns:a16="http://schemas.microsoft.com/office/drawing/2014/main" id="{EB273C69-7BF4-475A-B26A-5A03BE9BF85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04" name="Text Box 1">
          <a:extLst>
            <a:ext uri="{FF2B5EF4-FFF2-40B4-BE49-F238E27FC236}">
              <a16:creationId xmlns:a16="http://schemas.microsoft.com/office/drawing/2014/main" id="{A0017689-8B45-4F0C-9D42-7FE918DECD3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05" name="Text Box 1">
          <a:extLst>
            <a:ext uri="{FF2B5EF4-FFF2-40B4-BE49-F238E27FC236}">
              <a16:creationId xmlns:a16="http://schemas.microsoft.com/office/drawing/2014/main" id="{C802DBCF-C6DB-4AF4-9A24-A2B74D1F248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06" name="Text Box 1">
          <a:extLst>
            <a:ext uri="{FF2B5EF4-FFF2-40B4-BE49-F238E27FC236}">
              <a16:creationId xmlns:a16="http://schemas.microsoft.com/office/drawing/2014/main" id="{333257E0-6FB8-427C-90AF-9EACE77B92B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07" name="Text Box 1">
          <a:extLst>
            <a:ext uri="{FF2B5EF4-FFF2-40B4-BE49-F238E27FC236}">
              <a16:creationId xmlns:a16="http://schemas.microsoft.com/office/drawing/2014/main" id="{985389F1-BB10-43C2-B614-37448F80A7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08" name="Text Box 1">
          <a:extLst>
            <a:ext uri="{FF2B5EF4-FFF2-40B4-BE49-F238E27FC236}">
              <a16:creationId xmlns:a16="http://schemas.microsoft.com/office/drawing/2014/main" id="{2090D872-E4C5-423B-8B5F-BE3749EB299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09" name="Text Box 1">
          <a:extLst>
            <a:ext uri="{FF2B5EF4-FFF2-40B4-BE49-F238E27FC236}">
              <a16:creationId xmlns:a16="http://schemas.microsoft.com/office/drawing/2014/main" id="{7EB3566D-F6BD-4C20-BF89-61248DC0E24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10" name="Text Box 1">
          <a:extLst>
            <a:ext uri="{FF2B5EF4-FFF2-40B4-BE49-F238E27FC236}">
              <a16:creationId xmlns:a16="http://schemas.microsoft.com/office/drawing/2014/main" id="{7752F6BB-A45D-421B-B1F6-A20FC7BA96C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11" name="Text Box 1">
          <a:extLst>
            <a:ext uri="{FF2B5EF4-FFF2-40B4-BE49-F238E27FC236}">
              <a16:creationId xmlns:a16="http://schemas.microsoft.com/office/drawing/2014/main" id="{24C7DD1D-E67B-42E4-824C-5BF4005EBB1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12" name="Text Box 1">
          <a:extLst>
            <a:ext uri="{FF2B5EF4-FFF2-40B4-BE49-F238E27FC236}">
              <a16:creationId xmlns:a16="http://schemas.microsoft.com/office/drawing/2014/main" id="{87BF4AA1-F532-4B05-9762-D23D73EA0F3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13" name="Text Box 1">
          <a:extLst>
            <a:ext uri="{FF2B5EF4-FFF2-40B4-BE49-F238E27FC236}">
              <a16:creationId xmlns:a16="http://schemas.microsoft.com/office/drawing/2014/main" id="{558A73A8-49B0-40C5-AE33-04BAF5D2425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14" name="Text Box 1">
          <a:extLst>
            <a:ext uri="{FF2B5EF4-FFF2-40B4-BE49-F238E27FC236}">
              <a16:creationId xmlns:a16="http://schemas.microsoft.com/office/drawing/2014/main" id="{84129786-4BE5-43B0-9121-615E3E939F5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15" name="Text Box 1">
          <a:extLst>
            <a:ext uri="{FF2B5EF4-FFF2-40B4-BE49-F238E27FC236}">
              <a16:creationId xmlns:a16="http://schemas.microsoft.com/office/drawing/2014/main" id="{260E0C72-A3AD-409B-B05D-53367A72AD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16" name="Text Box 1">
          <a:extLst>
            <a:ext uri="{FF2B5EF4-FFF2-40B4-BE49-F238E27FC236}">
              <a16:creationId xmlns:a16="http://schemas.microsoft.com/office/drawing/2014/main" id="{B2A2687A-4988-491E-B6F8-7318FB10EDD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17" name="Text Box 1">
          <a:extLst>
            <a:ext uri="{FF2B5EF4-FFF2-40B4-BE49-F238E27FC236}">
              <a16:creationId xmlns:a16="http://schemas.microsoft.com/office/drawing/2014/main" id="{68C21207-9C42-4E7F-903E-D60078CE7B8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18" name="Text Box 1">
          <a:extLst>
            <a:ext uri="{FF2B5EF4-FFF2-40B4-BE49-F238E27FC236}">
              <a16:creationId xmlns:a16="http://schemas.microsoft.com/office/drawing/2014/main" id="{C0216BE0-E0C5-4CD9-906D-F20BD63428F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19" name="Text Box 1">
          <a:extLst>
            <a:ext uri="{FF2B5EF4-FFF2-40B4-BE49-F238E27FC236}">
              <a16:creationId xmlns:a16="http://schemas.microsoft.com/office/drawing/2014/main" id="{3CFF8BE8-D72D-43A2-A224-D53564C9820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20" name="Text Box 1">
          <a:extLst>
            <a:ext uri="{FF2B5EF4-FFF2-40B4-BE49-F238E27FC236}">
              <a16:creationId xmlns:a16="http://schemas.microsoft.com/office/drawing/2014/main" id="{94E0D563-C3F6-428D-88B3-6C0A6B34D6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21" name="Text Box 1">
          <a:extLst>
            <a:ext uri="{FF2B5EF4-FFF2-40B4-BE49-F238E27FC236}">
              <a16:creationId xmlns:a16="http://schemas.microsoft.com/office/drawing/2014/main" id="{81C35B28-7315-4D56-8D8A-98C304017E84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22" name="Text Box 1">
          <a:extLst>
            <a:ext uri="{FF2B5EF4-FFF2-40B4-BE49-F238E27FC236}">
              <a16:creationId xmlns:a16="http://schemas.microsoft.com/office/drawing/2014/main" id="{5B661219-3C68-465E-9D9C-A6B1657CD24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23" name="Text Box 1">
          <a:extLst>
            <a:ext uri="{FF2B5EF4-FFF2-40B4-BE49-F238E27FC236}">
              <a16:creationId xmlns:a16="http://schemas.microsoft.com/office/drawing/2014/main" id="{C1402154-B2B7-468A-AA69-356E83058EA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24" name="Text Box 1">
          <a:extLst>
            <a:ext uri="{FF2B5EF4-FFF2-40B4-BE49-F238E27FC236}">
              <a16:creationId xmlns:a16="http://schemas.microsoft.com/office/drawing/2014/main" id="{35C26EDD-0C29-4ED9-B42D-5F61DF9A082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25" name="Text Box 1">
          <a:extLst>
            <a:ext uri="{FF2B5EF4-FFF2-40B4-BE49-F238E27FC236}">
              <a16:creationId xmlns:a16="http://schemas.microsoft.com/office/drawing/2014/main" id="{F647804F-EBE8-4A3B-A9D9-F88631049D1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26" name="Text Box 1">
          <a:extLst>
            <a:ext uri="{FF2B5EF4-FFF2-40B4-BE49-F238E27FC236}">
              <a16:creationId xmlns:a16="http://schemas.microsoft.com/office/drawing/2014/main" id="{01F47DC1-13E5-423A-812E-186A917846A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27" name="Text Box 1">
          <a:extLst>
            <a:ext uri="{FF2B5EF4-FFF2-40B4-BE49-F238E27FC236}">
              <a16:creationId xmlns:a16="http://schemas.microsoft.com/office/drawing/2014/main" id="{779EF946-9CEB-4216-9912-32AF90C287F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28" name="Text Box 1">
          <a:extLst>
            <a:ext uri="{FF2B5EF4-FFF2-40B4-BE49-F238E27FC236}">
              <a16:creationId xmlns:a16="http://schemas.microsoft.com/office/drawing/2014/main" id="{60A8B1A1-395A-439D-9C27-BBC16C5A756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29" name="Text Box 1">
          <a:extLst>
            <a:ext uri="{FF2B5EF4-FFF2-40B4-BE49-F238E27FC236}">
              <a16:creationId xmlns:a16="http://schemas.microsoft.com/office/drawing/2014/main" id="{B1AECC9E-8D68-4AF8-9BA8-A25CD9B27D9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30" name="Text Box 1">
          <a:extLst>
            <a:ext uri="{FF2B5EF4-FFF2-40B4-BE49-F238E27FC236}">
              <a16:creationId xmlns:a16="http://schemas.microsoft.com/office/drawing/2014/main" id="{3DC232D2-471A-45A9-9E9C-DD57067E55E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31" name="Text Box 1">
          <a:extLst>
            <a:ext uri="{FF2B5EF4-FFF2-40B4-BE49-F238E27FC236}">
              <a16:creationId xmlns:a16="http://schemas.microsoft.com/office/drawing/2014/main" id="{67E162B9-6D3C-4ADF-897B-F1D77E387D1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32" name="Text Box 1">
          <a:extLst>
            <a:ext uri="{FF2B5EF4-FFF2-40B4-BE49-F238E27FC236}">
              <a16:creationId xmlns:a16="http://schemas.microsoft.com/office/drawing/2014/main" id="{295B4420-FA61-4F36-A953-597452589EE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33" name="Text Box 1">
          <a:extLst>
            <a:ext uri="{FF2B5EF4-FFF2-40B4-BE49-F238E27FC236}">
              <a16:creationId xmlns:a16="http://schemas.microsoft.com/office/drawing/2014/main" id="{88C97DB4-652A-4662-A6DA-3AE64E8BC9B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34" name="Text Box 1">
          <a:extLst>
            <a:ext uri="{FF2B5EF4-FFF2-40B4-BE49-F238E27FC236}">
              <a16:creationId xmlns:a16="http://schemas.microsoft.com/office/drawing/2014/main" id="{C75F734A-5EC5-4CA1-8573-A8D52DAF738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35" name="Text Box 1">
          <a:extLst>
            <a:ext uri="{FF2B5EF4-FFF2-40B4-BE49-F238E27FC236}">
              <a16:creationId xmlns:a16="http://schemas.microsoft.com/office/drawing/2014/main" id="{49EA16C1-BC4E-47F3-8CA3-F3C8AC71378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60960</xdr:rowOff>
    </xdr:to>
    <xdr:sp macro="" textlink="">
      <xdr:nvSpPr>
        <xdr:cNvPr id="7836" name="Text Box 1">
          <a:extLst>
            <a:ext uri="{FF2B5EF4-FFF2-40B4-BE49-F238E27FC236}">
              <a16:creationId xmlns:a16="http://schemas.microsoft.com/office/drawing/2014/main" id="{41FA958C-AD1A-4EF8-AEAC-B3D0CB8F7BF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37" name="Text Box 1">
          <a:extLst>
            <a:ext uri="{FF2B5EF4-FFF2-40B4-BE49-F238E27FC236}">
              <a16:creationId xmlns:a16="http://schemas.microsoft.com/office/drawing/2014/main" id="{D014F5F9-52B0-44D2-898E-09FCABE6527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38" name="Text Box 1">
          <a:extLst>
            <a:ext uri="{FF2B5EF4-FFF2-40B4-BE49-F238E27FC236}">
              <a16:creationId xmlns:a16="http://schemas.microsoft.com/office/drawing/2014/main" id="{2C58C29A-F9ED-4062-A60B-6F1EB1D09DC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39" name="Text Box 1">
          <a:extLst>
            <a:ext uri="{FF2B5EF4-FFF2-40B4-BE49-F238E27FC236}">
              <a16:creationId xmlns:a16="http://schemas.microsoft.com/office/drawing/2014/main" id="{9402E63A-39AA-4A4E-89DE-6F7078634B6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40" name="Text Box 1">
          <a:extLst>
            <a:ext uri="{FF2B5EF4-FFF2-40B4-BE49-F238E27FC236}">
              <a16:creationId xmlns:a16="http://schemas.microsoft.com/office/drawing/2014/main" id="{63480B21-C3A8-48D8-973C-1C10CA804BA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41" name="Text Box 1">
          <a:extLst>
            <a:ext uri="{FF2B5EF4-FFF2-40B4-BE49-F238E27FC236}">
              <a16:creationId xmlns:a16="http://schemas.microsoft.com/office/drawing/2014/main" id="{71D12ACE-286A-4814-84AE-EF16B9A6FE5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42" name="Text Box 1">
          <a:extLst>
            <a:ext uri="{FF2B5EF4-FFF2-40B4-BE49-F238E27FC236}">
              <a16:creationId xmlns:a16="http://schemas.microsoft.com/office/drawing/2014/main" id="{DCE98E3D-549F-469D-BDB7-9F168313C26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43" name="Text Box 1">
          <a:extLst>
            <a:ext uri="{FF2B5EF4-FFF2-40B4-BE49-F238E27FC236}">
              <a16:creationId xmlns:a16="http://schemas.microsoft.com/office/drawing/2014/main" id="{B4D99ABC-C3CD-4F9B-9FAC-CAD8A00E476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44" name="Text Box 1">
          <a:extLst>
            <a:ext uri="{FF2B5EF4-FFF2-40B4-BE49-F238E27FC236}">
              <a16:creationId xmlns:a16="http://schemas.microsoft.com/office/drawing/2014/main" id="{46CEA857-787B-486A-B53E-1BAC236E820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45" name="Text Box 1">
          <a:extLst>
            <a:ext uri="{FF2B5EF4-FFF2-40B4-BE49-F238E27FC236}">
              <a16:creationId xmlns:a16="http://schemas.microsoft.com/office/drawing/2014/main" id="{00C049E2-16C5-4428-B889-89F6ADCF7EA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46" name="Text Box 1">
          <a:extLst>
            <a:ext uri="{FF2B5EF4-FFF2-40B4-BE49-F238E27FC236}">
              <a16:creationId xmlns:a16="http://schemas.microsoft.com/office/drawing/2014/main" id="{43F9B9B8-FFC4-40BD-BEE7-26B67641D88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47" name="Text Box 1">
          <a:extLst>
            <a:ext uri="{FF2B5EF4-FFF2-40B4-BE49-F238E27FC236}">
              <a16:creationId xmlns:a16="http://schemas.microsoft.com/office/drawing/2014/main" id="{59DD17EE-22A0-4915-92A1-377C97ED40B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48" name="Text Box 1">
          <a:extLst>
            <a:ext uri="{FF2B5EF4-FFF2-40B4-BE49-F238E27FC236}">
              <a16:creationId xmlns:a16="http://schemas.microsoft.com/office/drawing/2014/main" id="{833AA663-6DB5-4CDE-9237-5A927DA2C3C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49" name="Text Box 1">
          <a:extLst>
            <a:ext uri="{FF2B5EF4-FFF2-40B4-BE49-F238E27FC236}">
              <a16:creationId xmlns:a16="http://schemas.microsoft.com/office/drawing/2014/main" id="{DA164056-0B21-457D-B1E8-16072583B21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50" name="Text Box 1">
          <a:extLst>
            <a:ext uri="{FF2B5EF4-FFF2-40B4-BE49-F238E27FC236}">
              <a16:creationId xmlns:a16="http://schemas.microsoft.com/office/drawing/2014/main" id="{51AD66DA-CE11-4DCE-986C-634DE065638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51" name="Text Box 1">
          <a:extLst>
            <a:ext uri="{FF2B5EF4-FFF2-40B4-BE49-F238E27FC236}">
              <a16:creationId xmlns:a16="http://schemas.microsoft.com/office/drawing/2014/main" id="{19B028DA-0253-433C-A590-9A0CEA52DFA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52" name="Text Box 1">
          <a:extLst>
            <a:ext uri="{FF2B5EF4-FFF2-40B4-BE49-F238E27FC236}">
              <a16:creationId xmlns:a16="http://schemas.microsoft.com/office/drawing/2014/main" id="{192A6DC2-A901-4DDE-A2F0-0F79CEB25FEA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53" name="Text Box 1">
          <a:extLst>
            <a:ext uri="{FF2B5EF4-FFF2-40B4-BE49-F238E27FC236}">
              <a16:creationId xmlns:a16="http://schemas.microsoft.com/office/drawing/2014/main" id="{F7686612-93EF-4AEA-A872-4F4692693873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54" name="Text Box 1">
          <a:extLst>
            <a:ext uri="{FF2B5EF4-FFF2-40B4-BE49-F238E27FC236}">
              <a16:creationId xmlns:a16="http://schemas.microsoft.com/office/drawing/2014/main" id="{9A1912A2-1F80-482D-9E8C-ABC0A9ADAB1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55" name="Text Box 1">
          <a:extLst>
            <a:ext uri="{FF2B5EF4-FFF2-40B4-BE49-F238E27FC236}">
              <a16:creationId xmlns:a16="http://schemas.microsoft.com/office/drawing/2014/main" id="{F33A9784-E59D-4262-96D7-CB5C44B999E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56" name="Text Box 1">
          <a:extLst>
            <a:ext uri="{FF2B5EF4-FFF2-40B4-BE49-F238E27FC236}">
              <a16:creationId xmlns:a16="http://schemas.microsoft.com/office/drawing/2014/main" id="{7A3B6B83-1B96-4E7A-85A0-0FE7A07C4E4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57" name="Text Box 1">
          <a:extLst>
            <a:ext uri="{FF2B5EF4-FFF2-40B4-BE49-F238E27FC236}">
              <a16:creationId xmlns:a16="http://schemas.microsoft.com/office/drawing/2014/main" id="{DEDFFAEB-042E-42E1-A8E0-8D38A27094B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58" name="Text Box 1">
          <a:extLst>
            <a:ext uri="{FF2B5EF4-FFF2-40B4-BE49-F238E27FC236}">
              <a16:creationId xmlns:a16="http://schemas.microsoft.com/office/drawing/2014/main" id="{6E240474-D8D6-4F45-B705-99AFC68BA14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59" name="Text Box 1">
          <a:extLst>
            <a:ext uri="{FF2B5EF4-FFF2-40B4-BE49-F238E27FC236}">
              <a16:creationId xmlns:a16="http://schemas.microsoft.com/office/drawing/2014/main" id="{EB691502-663C-4394-941B-88F94F51337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60" name="Text Box 1">
          <a:extLst>
            <a:ext uri="{FF2B5EF4-FFF2-40B4-BE49-F238E27FC236}">
              <a16:creationId xmlns:a16="http://schemas.microsoft.com/office/drawing/2014/main" id="{B1A2F997-7228-4E0A-9808-49AA8D2D66F6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61" name="Text Box 1">
          <a:extLst>
            <a:ext uri="{FF2B5EF4-FFF2-40B4-BE49-F238E27FC236}">
              <a16:creationId xmlns:a16="http://schemas.microsoft.com/office/drawing/2014/main" id="{6BEECD7C-546C-42EE-AC21-A88B990B13B5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62" name="Text Box 1">
          <a:extLst>
            <a:ext uri="{FF2B5EF4-FFF2-40B4-BE49-F238E27FC236}">
              <a16:creationId xmlns:a16="http://schemas.microsoft.com/office/drawing/2014/main" id="{A240E98D-31A6-4DB9-82BC-312BBCEE5F8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63" name="Text Box 1">
          <a:extLst>
            <a:ext uri="{FF2B5EF4-FFF2-40B4-BE49-F238E27FC236}">
              <a16:creationId xmlns:a16="http://schemas.microsoft.com/office/drawing/2014/main" id="{504B4EF2-B193-46DA-AA84-2DE0BF9DD92F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64" name="Text Box 1">
          <a:extLst>
            <a:ext uri="{FF2B5EF4-FFF2-40B4-BE49-F238E27FC236}">
              <a16:creationId xmlns:a16="http://schemas.microsoft.com/office/drawing/2014/main" id="{D2BA390A-E27C-409D-B562-1B65C30994A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65" name="Text Box 1">
          <a:extLst>
            <a:ext uri="{FF2B5EF4-FFF2-40B4-BE49-F238E27FC236}">
              <a16:creationId xmlns:a16="http://schemas.microsoft.com/office/drawing/2014/main" id="{0184D7EF-7771-4485-84C4-33717787807B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66" name="Text Box 1">
          <a:extLst>
            <a:ext uri="{FF2B5EF4-FFF2-40B4-BE49-F238E27FC236}">
              <a16:creationId xmlns:a16="http://schemas.microsoft.com/office/drawing/2014/main" id="{580BFE2D-5274-46EC-A91A-0E41CD25A52C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67" name="Text Box 1">
          <a:extLst>
            <a:ext uri="{FF2B5EF4-FFF2-40B4-BE49-F238E27FC236}">
              <a16:creationId xmlns:a16="http://schemas.microsoft.com/office/drawing/2014/main" id="{2B028E74-947B-41AE-9AF9-4D5D957DF957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38100</xdr:rowOff>
    </xdr:to>
    <xdr:sp macro="" textlink="">
      <xdr:nvSpPr>
        <xdr:cNvPr id="7868" name="Text Box 1">
          <a:extLst>
            <a:ext uri="{FF2B5EF4-FFF2-40B4-BE49-F238E27FC236}">
              <a16:creationId xmlns:a16="http://schemas.microsoft.com/office/drawing/2014/main" id="{47D00E44-D7E7-446F-B534-27554958412D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22860</xdr:rowOff>
    </xdr:to>
    <xdr:sp macro="" textlink="">
      <xdr:nvSpPr>
        <xdr:cNvPr id="7869" name="Text Box 1">
          <a:extLst>
            <a:ext uri="{FF2B5EF4-FFF2-40B4-BE49-F238E27FC236}">
              <a16:creationId xmlns:a16="http://schemas.microsoft.com/office/drawing/2014/main" id="{B5F3D0A8-0151-4911-B0C2-CA6B4C7C3042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70" name="Text Box 1">
          <a:extLst>
            <a:ext uri="{FF2B5EF4-FFF2-40B4-BE49-F238E27FC236}">
              <a16:creationId xmlns:a16="http://schemas.microsoft.com/office/drawing/2014/main" id="{4348BE89-E05E-491F-8619-B19C13D835AE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71" name="Text Box 1">
          <a:extLst>
            <a:ext uri="{FF2B5EF4-FFF2-40B4-BE49-F238E27FC236}">
              <a16:creationId xmlns:a16="http://schemas.microsoft.com/office/drawing/2014/main" id="{5BFAD215-8845-4AD2-B7CE-30618BE12270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72" name="Text Box 1">
          <a:extLst>
            <a:ext uri="{FF2B5EF4-FFF2-40B4-BE49-F238E27FC236}">
              <a16:creationId xmlns:a16="http://schemas.microsoft.com/office/drawing/2014/main" id="{CA4EF171-EDF8-4124-88E6-D5D2AEE87731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76</xdr:row>
      <xdr:rowOff>0</xdr:rowOff>
    </xdr:from>
    <xdr:to>
      <xdr:col>0</xdr:col>
      <xdr:colOff>586740</xdr:colOff>
      <xdr:row>77</xdr:row>
      <xdr:rowOff>0</xdr:rowOff>
    </xdr:to>
    <xdr:sp macro="" textlink="">
      <xdr:nvSpPr>
        <xdr:cNvPr id="7873" name="Text Box 1">
          <a:extLst>
            <a:ext uri="{FF2B5EF4-FFF2-40B4-BE49-F238E27FC236}">
              <a16:creationId xmlns:a16="http://schemas.microsoft.com/office/drawing/2014/main" id="{90A5DCE6-E65D-44B1-8823-13047FB22C69}"/>
            </a:ext>
          </a:extLst>
        </xdr:cNvPr>
        <xdr:cNvSpPr txBox="1">
          <a:spLocks noChangeArrowheads="1"/>
        </xdr:cNvSpPr>
      </xdr:nvSpPr>
      <xdr:spPr bwMode="auto">
        <a:xfrm>
          <a:off x="510540" y="111404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74" name="Text Box 1">
          <a:extLst>
            <a:ext uri="{FF2B5EF4-FFF2-40B4-BE49-F238E27FC236}">
              <a16:creationId xmlns:a16="http://schemas.microsoft.com/office/drawing/2014/main" id="{F6284C71-BA7C-42CC-90B0-A0C1B3B22FF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75" name="Text Box 1">
          <a:extLst>
            <a:ext uri="{FF2B5EF4-FFF2-40B4-BE49-F238E27FC236}">
              <a16:creationId xmlns:a16="http://schemas.microsoft.com/office/drawing/2014/main" id="{D85A9A01-7CB7-4C56-A4AC-75B0A64721A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76" name="Text Box 1">
          <a:extLst>
            <a:ext uri="{FF2B5EF4-FFF2-40B4-BE49-F238E27FC236}">
              <a16:creationId xmlns:a16="http://schemas.microsoft.com/office/drawing/2014/main" id="{30689995-F758-4E80-A63F-4DC35E5FAB7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77" name="Text Box 1">
          <a:extLst>
            <a:ext uri="{FF2B5EF4-FFF2-40B4-BE49-F238E27FC236}">
              <a16:creationId xmlns:a16="http://schemas.microsoft.com/office/drawing/2014/main" id="{2F32A328-B0CC-41EA-B273-D8E0E87AEFE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78" name="Text Box 1">
          <a:extLst>
            <a:ext uri="{FF2B5EF4-FFF2-40B4-BE49-F238E27FC236}">
              <a16:creationId xmlns:a16="http://schemas.microsoft.com/office/drawing/2014/main" id="{1A949653-C58A-4BA4-86BC-10E9E747339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79" name="Text Box 1">
          <a:extLst>
            <a:ext uri="{FF2B5EF4-FFF2-40B4-BE49-F238E27FC236}">
              <a16:creationId xmlns:a16="http://schemas.microsoft.com/office/drawing/2014/main" id="{2F54B17F-9136-45ED-96A9-0EEE06A2771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80" name="Text Box 1">
          <a:extLst>
            <a:ext uri="{FF2B5EF4-FFF2-40B4-BE49-F238E27FC236}">
              <a16:creationId xmlns:a16="http://schemas.microsoft.com/office/drawing/2014/main" id="{B57FFD17-8D67-4DC1-BBEF-E698481503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81" name="Text Box 1">
          <a:extLst>
            <a:ext uri="{FF2B5EF4-FFF2-40B4-BE49-F238E27FC236}">
              <a16:creationId xmlns:a16="http://schemas.microsoft.com/office/drawing/2014/main" id="{093BBC77-92EC-42F7-8F73-0EB9B785924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82" name="Text Box 1">
          <a:extLst>
            <a:ext uri="{FF2B5EF4-FFF2-40B4-BE49-F238E27FC236}">
              <a16:creationId xmlns:a16="http://schemas.microsoft.com/office/drawing/2014/main" id="{2FA55EF7-83A5-4848-8562-ADB03316F4B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83" name="Text Box 1">
          <a:extLst>
            <a:ext uri="{FF2B5EF4-FFF2-40B4-BE49-F238E27FC236}">
              <a16:creationId xmlns:a16="http://schemas.microsoft.com/office/drawing/2014/main" id="{7EB63166-CB6C-47F9-AABE-31CD68FBC25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84" name="Text Box 1">
          <a:extLst>
            <a:ext uri="{FF2B5EF4-FFF2-40B4-BE49-F238E27FC236}">
              <a16:creationId xmlns:a16="http://schemas.microsoft.com/office/drawing/2014/main" id="{D05056BE-6E7D-4F0A-8500-6C4F0A16A1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85" name="Text Box 1">
          <a:extLst>
            <a:ext uri="{FF2B5EF4-FFF2-40B4-BE49-F238E27FC236}">
              <a16:creationId xmlns:a16="http://schemas.microsoft.com/office/drawing/2014/main" id="{95F5EE15-C5A9-4A9F-A69A-25430FC31C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86" name="Text Box 1">
          <a:extLst>
            <a:ext uri="{FF2B5EF4-FFF2-40B4-BE49-F238E27FC236}">
              <a16:creationId xmlns:a16="http://schemas.microsoft.com/office/drawing/2014/main" id="{7CBFB5C9-1E4B-41EC-9C85-677BD4B9060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87" name="Text Box 1">
          <a:extLst>
            <a:ext uri="{FF2B5EF4-FFF2-40B4-BE49-F238E27FC236}">
              <a16:creationId xmlns:a16="http://schemas.microsoft.com/office/drawing/2014/main" id="{47069D03-8EC6-4971-A393-6F2ADE22C48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88" name="Text Box 1">
          <a:extLst>
            <a:ext uri="{FF2B5EF4-FFF2-40B4-BE49-F238E27FC236}">
              <a16:creationId xmlns:a16="http://schemas.microsoft.com/office/drawing/2014/main" id="{3BACFE75-EBFA-41B1-8A3F-96DE9EC085C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89" name="Text Box 1">
          <a:extLst>
            <a:ext uri="{FF2B5EF4-FFF2-40B4-BE49-F238E27FC236}">
              <a16:creationId xmlns:a16="http://schemas.microsoft.com/office/drawing/2014/main" id="{D6ECF708-2E40-4F1C-8608-DFBA3A0F403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90" name="Text Box 1">
          <a:extLst>
            <a:ext uri="{FF2B5EF4-FFF2-40B4-BE49-F238E27FC236}">
              <a16:creationId xmlns:a16="http://schemas.microsoft.com/office/drawing/2014/main" id="{1B26F3DC-9F4B-4FC9-AFAA-EC773873F6E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91" name="Text Box 1">
          <a:extLst>
            <a:ext uri="{FF2B5EF4-FFF2-40B4-BE49-F238E27FC236}">
              <a16:creationId xmlns:a16="http://schemas.microsoft.com/office/drawing/2014/main" id="{7709F6E9-9C3B-4DB3-A145-A9A633BA044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92" name="Text Box 1">
          <a:extLst>
            <a:ext uri="{FF2B5EF4-FFF2-40B4-BE49-F238E27FC236}">
              <a16:creationId xmlns:a16="http://schemas.microsoft.com/office/drawing/2014/main" id="{7CE953F7-8873-4B18-8E49-92194D30A08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93" name="Text Box 1">
          <a:extLst>
            <a:ext uri="{FF2B5EF4-FFF2-40B4-BE49-F238E27FC236}">
              <a16:creationId xmlns:a16="http://schemas.microsoft.com/office/drawing/2014/main" id="{3B61046D-DE2A-4B9F-A039-7CB34D00267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94" name="Text Box 1">
          <a:extLst>
            <a:ext uri="{FF2B5EF4-FFF2-40B4-BE49-F238E27FC236}">
              <a16:creationId xmlns:a16="http://schemas.microsoft.com/office/drawing/2014/main" id="{876B12C1-1556-47A0-A5FD-9BD6CA3CFEE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95" name="Text Box 1">
          <a:extLst>
            <a:ext uri="{FF2B5EF4-FFF2-40B4-BE49-F238E27FC236}">
              <a16:creationId xmlns:a16="http://schemas.microsoft.com/office/drawing/2014/main" id="{EA0587C1-426E-4EE1-B1B8-37987A903AE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96" name="Text Box 1">
          <a:extLst>
            <a:ext uri="{FF2B5EF4-FFF2-40B4-BE49-F238E27FC236}">
              <a16:creationId xmlns:a16="http://schemas.microsoft.com/office/drawing/2014/main" id="{F183EDA9-AFF8-48E1-A40D-74785171FA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897" name="Text Box 1">
          <a:extLst>
            <a:ext uri="{FF2B5EF4-FFF2-40B4-BE49-F238E27FC236}">
              <a16:creationId xmlns:a16="http://schemas.microsoft.com/office/drawing/2014/main" id="{B59242E6-E23D-4B19-A9D5-925E9ADE39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898" name="Text Box 1">
          <a:extLst>
            <a:ext uri="{FF2B5EF4-FFF2-40B4-BE49-F238E27FC236}">
              <a16:creationId xmlns:a16="http://schemas.microsoft.com/office/drawing/2014/main" id="{5599B4EF-A230-4035-B8AC-0AFC6745A90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899" name="Text Box 1">
          <a:extLst>
            <a:ext uri="{FF2B5EF4-FFF2-40B4-BE49-F238E27FC236}">
              <a16:creationId xmlns:a16="http://schemas.microsoft.com/office/drawing/2014/main" id="{9368E0A8-8E25-408F-8D8D-982EE7193D3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00" name="Text Box 1">
          <a:extLst>
            <a:ext uri="{FF2B5EF4-FFF2-40B4-BE49-F238E27FC236}">
              <a16:creationId xmlns:a16="http://schemas.microsoft.com/office/drawing/2014/main" id="{FB27CBAB-C118-4D97-8CC7-21045283145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01" name="Text Box 1">
          <a:extLst>
            <a:ext uri="{FF2B5EF4-FFF2-40B4-BE49-F238E27FC236}">
              <a16:creationId xmlns:a16="http://schemas.microsoft.com/office/drawing/2014/main" id="{324F2CA0-99AA-4AB4-992A-EEA9D653A89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02" name="Text Box 1">
          <a:extLst>
            <a:ext uri="{FF2B5EF4-FFF2-40B4-BE49-F238E27FC236}">
              <a16:creationId xmlns:a16="http://schemas.microsoft.com/office/drawing/2014/main" id="{260B176E-7851-4E0E-AC09-9719A25E85D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03" name="Text Box 1">
          <a:extLst>
            <a:ext uri="{FF2B5EF4-FFF2-40B4-BE49-F238E27FC236}">
              <a16:creationId xmlns:a16="http://schemas.microsoft.com/office/drawing/2014/main" id="{676AEE02-1630-414C-9F3F-28BE8EAA1B8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04" name="Text Box 1">
          <a:extLst>
            <a:ext uri="{FF2B5EF4-FFF2-40B4-BE49-F238E27FC236}">
              <a16:creationId xmlns:a16="http://schemas.microsoft.com/office/drawing/2014/main" id="{2761C742-F96D-4A00-9257-0E44710C8E2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05" name="Text Box 1">
          <a:extLst>
            <a:ext uri="{FF2B5EF4-FFF2-40B4-BE49-F238E27FC236}">
              <a16:creationId xmlns:a16="http://schemas.microsoft.com/office/drawing/2014/main" id="{A8172060-748E-45CC-955E-7064122D64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06" name="Text Box 1">
          <a:extLst>
            <a:ext uri="{FF2B5EF4-FFF2-40B4-BE49-F238E27FC236}">
              <a16:creationId xmlns:a16="http://schemas.microsoft.com/office/drawing/2014/main" id="{35E3CD95-7FB5-4979-B4BF-1D0CC370BC6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DF175E5B-F5FE-414C-B6BC-564F8A5D720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08" name="Text Box 1">
          <a:extLst>
            <a:ext uri="{FF2B5EF4-FFF2-40B4-BE49-F238E27FC236}">
              <a16:creationId xmlns:a16="http://schemas.microsoft.com/office/drawing/2014/main" id="{8F9A5FE8-4F5E-452E-9D6E-198BBEB7D00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09" name="Text Box 1">
          <a:extLst>
            <a:ext uri="{FF2B5EF4-FFF2-40B4-BE49-F238E27FC236}">
              <a16:creationId xmlns:a16="http://schemas.microsoft.com/office/drawing/2014/main" id="{F003ABBD-BEA9-4EAA-8E15-23E024E90E8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10" name="Text Box 1">
          <a:extLst>
            <a:ext uri="{FF2B5EF4-FFF2-40B4-BE49-F238E27FC236}">
              <a16:creationId xmlns:a16="http://schemas.microsoft.com/office/drawing/2014/main" id="{9091953A-FE34-40BB-94AD-0022EF22E68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11" name="Text Box 1">
          <a:extLst>
            <a:ext uri="{FF2B5EF4-FFF2-40B4-BE49-F238E27FC236}">
              <a16:creationId xmlns:a16="http://schemas.microsoft.com/office/drawing/2014/main" id="{266C7D07-986D-4428-9C5B-754FA203E8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12" name="Text Box 1">
          <a:extLst>
            <a:ext uri="{FF2B5EF4-FFF2-40B4-BE49-F238E27FC236}">
              <a16:creationId xmlns:a16="http://schemas.microsoft.com/office/drawing/2014/main" id="{6F643FC6-FD54-439D-934F-39C1B7DA056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13" name="Text Box 1">
          <a:extLst>
            <a:ext uri="{FF2B5EF4-FFF2-40B4-BE49-F238E27FC236}">
              <a16:creationId xmlns:a16="http://schemas.microsoft.com/office/drawing/2014/main" id="{83AF3933-3C91-45F0-8F47-5DCE028EC40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14" name="Text Box 1">
          <a:extLst>
            <a:ext uri="{FF2B5EF4-FFF2-40B4-BE49-F238E27FC236}">
              <a16:creationId xmlns:a16="http://schemas.microsoft.com/office/drawing/2014/main" id="{E5482388-8A52-49A7-A24A-21F934BE29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15" name="Text Box 1">
          <a:extLst>
            <a:ext uri="{FF2B5EF4-FFF2-40B4-BE49-F238E27FC236}">
              <a16:creationId xmlns:a16="http://schemas.microsoft.com/office/drawing/2014/main" id="{D76397A0-75BA-4912-AFEA-C5DB7A50DD4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16" name="Text Box 1">
          <a:extLst>
            <a:ext uri="{FF2B5EF4-FFF2-40B4-BE49-F238E27FC236}">
              <a16:creationId xmlns:a16="http://schemas.microsoft.com/office/drawing/2014/main" id="{00D72342-7DEF-4F10-A687-42D8997CBF6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17" name="Text Box 1">
          <a:extLst>
            <a:ext uri="{FF2B5EF4-FFF2-40B4-BE49-F238E27FC236}">
              <a16:creationId xmlns:a16="http://schemas.microsoft.com/office/drawing/2014/main" id="{9E1FE988-C822-49ED-9323-675F6A8A4B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18" name="Text Box 1">
          <a:extLst>
            <a:ext uri="{FF2B5EF4-FFF2-40B4-BE49-F238E27FC236}">
              <a16:creationId xmlns:a16="http://schemas.microsoft.com/office/drawing/2014/main" id="{BBC0493A-208B-4AE3-85DB-5C9DCACC13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19" name="Text Box 1">
          <a:extLst>
            <a:ext uri="{FF2B5EF4-FFF2-40B4-BE49-F238E27FC236}">
              <a16:creationId xmlns:a16="http://schemas.microsoft.com/office/drawing/2014/main" id="{291DD6C4-1D89-4110-A0DD-815C463E856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20" name="Text Box 1">
          <a:extLst>
            <a:ext uri="{FF2B5EF4-FFF2-40B4-BE49-F238E27FC236}">
              <a16:creationId xmlns:a16="http://schemas.microsoft.com/office/drawing/2014/main" id="{3E24EBBF-C734-473A-B6D7-DBFE47F480C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21" name="Text Box 1">
          <a:extLst>
            <a:ext uri="{FF2B5EF4-FFF2-40B4-BE49-F238E27FC236}">
              <a16:creationId xmlns:a16="http://schemas.microsoft.com/office/drawing/2014/main" id="{6750F355-8754-448E-917E-D5936AA29F0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22" name="Text Box 1">
          <a:extLst>
            <a:ext uri="{FF2B5EF4-FFF2-40B4-BE49-F238E27FC236}">
              <a16:creationId xmlns:a16="http://schemas.microsoft.com/office/drawing/2014/main" id="{5C0BDD4C-C756-43F1-92FB-01232FD773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23" name="Text Box 1">
          <a:extLst>
            <a:ext uri="{FF2B5EF4-FFF2-40B4-BE49-F238E27FC236}">
              <a16:creationId xmlns:a16="http://schemas.microsoft.com/office/drawing/2014/main" id="{9EA97212-2841-49BB-B111-BC1BFEF123A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24" name="Text Box 1">
          <a:extLst>
            <a:ext uri="{FF2B5EF4-FFF2-40B4-BE49-F238E27FC236}">
              <a16:creationId xmlns:a16="http://schemas.microsoft.com/office/drawing/2014/main" id="{ECE43F8F-16E6-4B07-9544-E41B1348732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25" name="Text Box 1">
          <a:extLst>
            <a:ext uri="{FF2B5EF4-FFF2-40B4-BE49-F238E27FC236}">
              <a16:creationId xmlns:a16="http://schemas.microsoft.com/office/drawing/2014/main" id="{DA6EE87E-8F64-46C6-A827-6390ADED8B5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26" name="Text Box 1">
          <a:extLst>
            <a:ext uri="{FF2B5EF4-FFF2-40B4-BE49-F238E27FC236}">
              <a16:creationId xmlns:a16="http://schemas.microsoft.com/office/drawing/2014/main" id="{B10B2195-B3B7-4F29-801A-B10A7AD3A8A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27" name="Text Box 1">
          <a:extLst>
            <a:ext uri="{FF2B5EF4-FFF2-40B4-BE49-F238E27FC236}">
              <a16:creationId xmlns:a16="http://schemas.microsoft.com/office/drawing/2014/main" id="{0772F902-EC26-48CD-8C9D-0BAF22DBC9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28" name="Text Box 1">
          <a:extLst>
            <a:ext uri="{FF2B5EF4-FFF2-40B4-BE49-F238E27FC236}">
              <a16:creationId xmlns:a16="http://schemas.microsoft.com/office/drawing/2014/main" id="{6D817C01-DFE7-4162-B5DB-F9B9E4A6248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29" name="Text Box 1">
          <a:extLst>
            <a:ext uri="{FF2B5EF4-FFF2-40B4-BE49-F238E27FC236}">
              <a16:creationId xmlns:a16="http://schemas.microsoft.com/office/drawing/2014/main" id="{728670A3-E794-49F7-88A4-E90F4A62EB7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30" name="Text Box 1">
          <a:extLst>
            <a:ext uri="{FF2B5EF4-FFF2-40B4-BE49-F238E27FC236}">
              <a16:creationId xmlns:a16="http://schemas.microsoft.com/office/drawing/2014/main" id="{1FF6BFE5-2785-4244-BE27-5BFA5033E5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31" name="Text Box 1">
          <a:extLst>
            <a:ext uri="{FF2B5EF4-FFF2-40B4-BE49-F238E27FC236}">
              <a16:creationId xmlns:a16="http://schemas.microsoft.com/office/drawing/2014/main" id="{DE91EA4B-3D04-4669-B3FC-88E0F9E19A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32" name="Text Box 1">
          <a:extLst>
            <a:ext uri="{FF2B5EF4-FFF2-40B4-BE49-F238E27FC236}">
              <a16:creationId xmlns:a16="http://schemas.microsoft.com/office/drawing/2014/main" id="{C9B991BB-BA62-46FB-AF6F-DACA0730910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33" name="Text Box 1">
          <a:extLst>
            <a:ext uri="{FF2B5EF4-FFF2-40B4-BE49-F238E27FC236}">
              <a16:creationId xmlns:a16="http://schemas.microsoft.com/office/drawing/2014/main" id="{9353EB02-AABA-4D38-92A7-05CCC1A2B6D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34" name="Text Box 1">
          <a:extLst>
            <a:ext uri="{FF2B5EF4-FFF2-40B4-BE49-F238E27FC236}">
              <a16:creationId xmlns:a16="http://schemas.microsoft.com/office/drawing/2014/main" id="{EC855967-2843-4F95-B8D3-D251AF32678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35" name="Text Box 1">
          <a:extLst>
            <a:ext uri="{FF2B5EF4-FFF2-40B4-BE49-F238E27FC236}">
              <a16:creationId xmlns:a16="http://schemas.microsoft.com/office/drawing/2014/main" id="{BD4E61BC-DE26-452C-B41D-DEAB53ECE9F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36" name="Text Box 1">
          <a:extLst>
            <a:ext uri="{FF2B5EF4-FFF2-40B4-BE49-F238E27FC236}">
              <a16:creationId xmlns:a16="http://schemas.microsoft.com/office/drawing/2014/main" id="{1173F20F-B594-4FA4-BFE4-91B6F3416E4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7937" name="Text Box 1">
          <a:extLst>
            <a:ext uri="{FF2B5EF4-FFF2-40B4-BE49-F238E27FC236}">
              <a16:creationId xmlns:a16="http://schemas.microsoft.com/office/drawing/2014/main" id="{E4574F44-F907-4D4D-BE53-13DDBDE5791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38" name="Text Box 1">
          <a:extLst>
            <a:ext uri="{FF2B5EF4-FFF2-40B4-BE49-F238E27FC236}">
              <a16:creationId xmlns:a16="http://schemas.microsoft.com/office/drawing/2014/main" id="{C9409ABA-3AD6-4DBD-B450-4ED3F659C58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39" name="Text Box 1">
          <a:extLst>
            <a:ext uri="{FF2B5EF4-FFF2-40B4-BE49-F238E27FC236}">
              <a16:creationId xmlns:a16="http://schemas.microsoft.com/office/drawing/2014/main" id="{A376990C-E776-4517-9F88-33E0C51204B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40" name="Text Box 1">
          <a:extLst>
            <a:ext uri="{FF2B5EF4-FFF2-40B4-BE49-F238E27FC236}">
              <a16:creationId xmlns:a16="http://schemas.microsoft.com/office/drawing/2014/main" id="{5FE62C02-5A89-4D99-9854-17FDE236D2F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41" name="Text Box 1">
          <a:extLst>
            <a:ext uri="{FF2B5EF4-FFF2-40B4-BE49-F238E27FC236}">
              <a16:creationId xmlns:a16="http://schemas.microsoft.com/office/drawing/2014/main" id="{190E0654-1945-4EDA-B6DF-CCEB160B7F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42" name="Text Box 1">
          <a:extLst>
            <a:ext uri="{FF2B5EF4-FFF2-40B4-BE49-F238E27FC236}">
              <a16:creationId xmlns:a16="http://schemas.microsoft.com/office/drawing/2014/main" id="{D0C344B6-2C4C-4C62-B925-C33351C95E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43" name="Text Box 1">
          <a:extLst>
            <a:ext uri="{FF2B5EF4-FFF2-40B4-BE49-F238E27FC236}">
              <a16:creationId xmlns:a16="http://schemas.microsoft.com/office/drawing/2014/main" id="{D9E4E3CA-E907-4934-9FB2-2894FB13738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44" name="Text Box 1">
          <a:extLst>
            <a:ext uri="{FF2B5EF4-FFF2-40B4-BE49-F238E27FC236}">
              <a16:creationId xmlns:a16="http://schemas.microsoft.com/office/drawing/2014/main" id="{C0FF2CB2-1DBB-451F-B238-F16D674A1C2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45" name="Text Box 1">
          <a:extLst>
            <a:ext uri="{FF2B5EF4-FFF2-40B4-BE49-F238E27FC236}">
              <a16:creationId xmlns:a16="http://schemas.microsoft.com/office/drawing/2014/main" id="{D2BA87D1-30C6-4EAC-85DD-AA872ACBFCF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46" name="Text Box 1">
          <a:extLst>
            <a:ext uri="{FF2B5EF4-FFF2-40B4-BE49-F238E27FC236}">
              <a16:creationId xmlns:a16="http://schemas.microsoft.com/office/drawing/2014/main" id="{FE353D00-255F-4415-BB26-A46EFE640AC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47" name="Text Box 1">
          <a:extLst>
            <a:ext uri="{FF2B5EF4-FFF2-40B4-BE49-F238E27FC236}">
              <a16:creationId xmlns:a16="http://schemas.microsoft.com/office/drawing/2014/main" id="{B66B4B52-1F00-4C9E-BFC0-0B29819E334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48" name="Text Box 1">
          <a:extLst>
            <a:ext uri="{FF2B5EF4-FFF2-40B4-BE49-F238E27FC236}">
              <a16:creationId xmlns:a16="http://schemas.microsoft.com/office/drawing/2014/main" id="{CBE62198-2DA1-4717-B391-2355495FF59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49" name="Text Box 1">
          <a:extLst>
            <a:ext uri="{FF2B5EF4-FFF2-40B4-BE49-F238E27FC236}">
              <a16:creationId xmlns:a16="http://schemas.microsoft.com/office/drawing/2014/main" id="{4B77A3CD-ADF2-4AD7-BAA9-90BC67D0F2F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50" name="Text Box 1">
          <a:extLst>
            <a:ext uri="{FF2B5EF4-FFF2-40B4-BE49-F238E27FC236}">
              <a16:creationId xmlns:a16="http://schemas.microsoft.com/office/drawing/2014/main" id="{165F1AD4-95B8-4507-99B8-0CE450D2C04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51" name="Text Box 1">
          <a:extLst>
            <a:ext uri="{FF2B5EF4-FFF2-40B4-BE49-F238E27FC236}">
              <a16:creationId xmlns:a16="http://schemas.microsoft.com/office/drawing/2014/main" id="{19E3685F-1E33-431B-B45D-A59DDF3B9D6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52" name="Text Box 1">
          <a:extLst>
            <a:ext uri="{FF2B5EF4-FFF2-40B4-BE49-F238E27FC236}">
              <a16:creationId xmlns:a16="http://schemas.microsoft.com/office/drawing/2014/main" id="{5BF2F6DC-2A29-4C7C-8F70-17C84CE85F4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53" name="Text Box 1">
          <a:extLst>
            <a:ext uri="{FF2B5EF4-FFF2-40B4-BE49-F238E27FC236}">
              <a16:creationId xmlns:a16="http://schemas.microsoft.com/office/drawing/2014/main" id="{16EDCC6A-EC22-4C25-9BBE-1D71730B0CB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54" name="Text Box 1">
          <a:extLst>
            <a:ext uri="{FF2B5EF4-FFF2-40B4-BE49-F238E27FC236}">
              <a16:creationId xmlns:a16="http://schemas.microsoft.com/office/drawing/2014/main" id="{33FCF9A7-8304-49EF-8AF5-8BD83F80EA5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55" name="Text Box 1">
          <a:extLst>
            <a:ext uri="{FF2B5EF4-FFF2-40B4-BE49-F238E27FC236}">
              <a16:creationId xmlns:a16="http://schemas.microsoft.com/office/drawing/2014/main" id="{2607F627-CA2B-4870-ABF9-B4222B84CD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56" name="Text Box 1">
          <a:extLst>
            <a:ext uri="{FF2B5EF4-FFF2-40B4-BE49-F238E27FC236}">
              <a16:creationId xmlns:a16="http://schemas.microsoft.com/office/drawing/2014/main" id="{6982EAAC-3C6D-4619-945C-92E2491FD5E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57" name="Text Box 1">
          <a:extLst>
            <a:ext uri="{FF2B5EF4-FFF2-40B4-BE49-F238E27FC236}">
              <a16:creationId xmlns:a16="http://schemas.microsoft.com/office/drawing/2014/main" id="{50E6D393-A6D2-404B-95DD-21766291EE1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58" name="Text Box 1">
          <a:extLst>
            <a:ext uri="{FF2B5EF4-FFF2-40B4-BE49-F238E27FC236}">
              <a16:creationId xmlns:a16="http://schemas.microsoft.com/office/drawing/2014/main" id="{48AC595F-0C41-43F2-8610-B912F014648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59" name="Text Box 1">
          <a:extLst>
            <a:ext uri="{FF2B5EF4-FFF2-40B4-BE49-F238E27FC236}">
              <a16:creationId xmlns:a16="http://schemas.microsoft.com/office/drawing/2014/main" id="{1B174BB4-EDD2-4E30-B1FE-74C05C94AEF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60" name="Text Box 1">
          <a:extLst>
            <a:ext uri="{FF2B5EF4-FFF2-40B4-BE49-F238E27FC236}">
              <a16:creationId xmlns:a16="http://schemas.microsoft.com/office/drawing/2014/main" id="{35900376-8A1F-49A9-B4DC-95E18D06162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61" name="Text Box 1">
          <a:extLst>
            <a:ext uri="{FF2B5EF4-FFF2-40B4-BE49-F238E27FC236}">
              <a16:creationId xmlns:a16="http://schemas.microsoft.com/office/drawing/2014/main" id="{79365BC5-54E3-4427-91C3-D38D77CE8F6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2" name="Text Box 1">
          <a:extLst>
            <a:ext uri="{FF2B5EF4-FFF2-40B4-BE49-F238E27FC236}">
              <a16:creationId xmlns:a16="http://schemas.microsoft.com/office/drawing/2014/main" id="{B2588975-B84F-4E58-A388-D57C3855C1A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3" name="Text Box 1">
          <a:extLst>
            <a:ext uri="{FF2B5EF4-FFF2-40B4-BE49-F238E27FC236}">
              <a16:creationId xmlns:a16="http://schemas.microsoft.com/office/drawing/2014/main" id="{340A7893-8F53-4B13-8AE3-D7707DFA832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4" name="Text Box 1">
          <a:extLst>
            <a:ext uri="{FF2B5EF4-FFF2-40B4-BE49-F238E27FC236}">
              <a16:creationId xmlns:a16="http://schemas.microsoft.com/office/drawing/2014/main" id="{985608F8-320B-4CB8-86FE-FC4AD3D7CB7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5" name="Text Box 1">
          <a:extLst>
            <a:ext uri="{FF2B5EF4-FFF2-40B4-BE49-F238E27FC236}">
              <a16:creationId xmlns:a16="http://schemas.microsoft.com/office/drawing/2014/main" id="{5E29EBEC-F1E4-49F9-8976-0C22262BA71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6" name="Text Box 1">
          <a:extLst>
            <a:ext uri="{FF2B5EF4-FFF2-40B4-BE49-F238E27FC236}">
              <a16:creationId xmlns:a16="http://schemas.microsoft.com/office/drawing/2014/main" id="{8D65A149-7900-4600-AD74-CC3E7AB47E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7" name="Text Box 1">
          <a:extLst>
            <a:ext uri="{FF2B5EF4-FFF2-40B4-BE49-F238E27FC236}">
              <a16:creationId xmlns:a16="http://schemas.microsoft.com/office/drawing/2014/main" id="{4E2CEF02-F62C-4A14-803C-9606188AB8F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8" name="Text Box 1">
          <a:extLst>
            <a:ext uri="{FF2B5EF4-FFF2-40B4-BE49-F238E27FC236}">
              <a16:creationId xmlns:a16="http://schemas.microsoft.com/office/drawing/2014/main" id="{55E48B5A-977F-4EC5-80F6-1E69427824E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69" name="Text Box 1">
          <a:extLst>
            <a:ext uri="{FF2B5EF4-FFF2-40B4-BE49-F238E27FC236}">
              <a16:creationId xmlns:a16="http://schemas.microsoft.com/office/drawing/2014/main" id="{4BEDB944-7303-4DE1-8DC6-E14EECEA77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0" name="Text Box 1">
          <a:extLst>
            <a:ext uri="{FF2B5EF4-FFF2-40B4-BE49-F238E27FC236}">
              <a16:creationId xmlns:a16="http://schemas.microsoft.com/office/drawing/2014/main" id="{23F24795-2F38-4AA8-A220-F17CDC482E4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1" name="Text Box 1">
          <a:extLst>
            <a:ext uri="{FF2B5EF4-FFF2-40B4-BE49-F238E27FC236}">
              <a16:creationId xmlns:a16="http://schemas.microsoft.com/office/drawing/2014/main" id="{BE87489E-F383-4847-A9F7-BDAA5CB1D94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2" name="Text Box 1">
          <a:extLst>
            <a:ext uri="{FF2B5EF4-FFF2-40B4-BE49-F238E27FC236}">
              <a16:creationId xmlns:a16="http://schemas.microsoft.com/office/drawing/2014/main" id="{74ADBE29-89AB-4EA1-8DD8-5BE39A65BC7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3" name="Text Box 1">
          <a:extLst>
            <a:ext uri="{FF2B5EF4-FFF2-40B4-BE49-F238E27FC236}">
              <a16:creationId xmlns:a16="http://schemas.microsoft.com/office/drawing/2014/main" id="{1E1A6945-00D6-4882-BB18-68A6F923FE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4" name="Text Box 1">
          <a:extLst>
            <a:ext uri="{FF2B5EF4-FFF2-40B4-BE49-F238E27FC236}">
              <a16:creationId xmlns:a16="http://schemas.microsoft.com/office/drawing/2014/main" id="{C7A87C94-9F29-4817-BBDC-5B960112CDF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5" name="Text Box 1">
          <a:extLst>
            <a:ext uri="{FF2B5EF4-FFF2-40B4-BE49-F238E27FC236}">
              <a16:creationId xmlns:a16="http://schemas.microsoft.com/office/drawing/2014/main" id="{E32221DF-AAC9-4F49-AFEB-083F47A168E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6" name="Text Box 1">
          <a:extLst>
            <a:ext uri="{FF2B5EF4-FFF2-40B4-BE49-F238E27FC236}">
              <a16:creationId xmlns:a16="http://schemas.microsoft.com/office/drawing/2014/main" id="{B3884676-D877-48EA-A38F-633CA63B5D7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7977" name="Text Box 1">
          <a:extLst>
            <a:ext uri="{FF2B5EF4-FFF2-40B4-BE49-F238E27FC236}">
              <a16:creationId xmlns:a16="http://schemas.microsoft.com/office/drawing/2014/main" id="{ADA8479F-A083-4E49-B836-59541B1256C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78" name="Text Box 1">
          <a:extLst>
            <a:ext uri="{FF2B5EF4-FFF2-40B4-BE49-F238E27FC236}">
              <a16:creationId xmlns:a16="http://schemas.microsoft.com/office/drawing/2014/main" id="{775EF560-16E3-4B7E-97A0-A9A52E9F798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79" name="Text Box 1">
          <a:extLst>
            <a:ext uri="{FF2B5EF4-FFF2-40B4-BE49-F238E27FC236}">
              <a16:creationId xmlns:a16="http://schemas.microsoft.com/office/drawing/2014/main" id="{FC8A344D-FCCB-4921-AD1A-09E8F2A8587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80" name="Text Box 1">
          <a:extLst>
            <a:ext uri="{FF2B5EF4-FFF2-40B4-BE49-F238E27FC236}">
              <a16:creationId xmlns:a16="http://schemas.microsoft.com/office/drawing/2014/main" id="{6D08D3EA-ABD5-4AE8-9840-25136C25A82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81" name="Text Box 1">
          <a:extLst>
            <a:ext uri="{FF2B5EF4-FFF2-40B4-BE49-F238E27FC236}">
              <a16:creationId xmlns:a16="http://schemas.microsoft.com/office/drawing/2014/main" id="{24ACC6C4-5856-483E-90D5-1B9447155E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82" name="Text Box 1">
          <a:extLst>
            <a:ext uri="{FF2B5EF4-FFF2-40B4-BE49-F238E27FC236}">
              <a16:creationId xmlns:a16="http://schemas.microsoft.com/office/drawing/2014/main" id="{4E859168-AEA2-43C8-8C39-F4EF6DAE20E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83" name="Text Box 1">
          <a:extLst>
            <a:ext uri="{FF2B5EF4-FFF2-40B4-BE49-F238E27FC236}">
              <a16:creationId xmlns:a16="http://schemas.microsoft.com/office/drawing/2014/main" id="{94CFD9C2-0EAD-429D-89A4-EFCA235BA8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84" name="Text Box 1">
          <a:extLst>
            <a:ext uri="{FF2B5EF4-FFF2-40B4-BE49-F238E27FC236}">
              <a16:creationId xmlns:a16="http://schemas.microsoft.com/office/drawing/2014/main" id="{FF1C3247-57E6-4949-A1A7-4614314DD6B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85" name="Text Box 1">
          <a:extLst>
            <a:ext uri="{FF2B5EF4-FFF2-40B4-BE49-F238E27FC236}">
              <a16:creationId xmlns:a16="http://schemas.microsoft.com/office/drawing/2014/main" id="{209FEBB1-39D7-4FEF-9947-E1BDFE51247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86" name="Text Box 1">
          <a:extLst>
            <a:ext uri="{FF2B5EF4-FFF2-40B4-BE49-F238E27FC236}">
              <a16:creationId xmlns:a16="http://schemas.microsoft.com/office/drawing/2014/main" id="{B4E0ADF2-3353-4EEC-9DA1-599B385FC2B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87" name="Text Box 1">
          <a:extLst>
            <a:ext uri="{FF2B5EF4-FFF2-40B4-BE49-F238E27FC236}">
              <a16:creationId xmlns:a16="http://schemas.microsoft.com/office/drawing/2014/main" id="{6413D955-5CD5-475E-A30B-1A27A40B49C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88" name="Text Box 1">
          <a:extLst>
            <a:ext uri="{FF2B5EF4-FFF2-40B4-BE49-F238E27FC236}">
              <a16:creationId xmlns:a16="http://schemas.microsoft.com/office/drawing/2014/main" id="{7CEA88A8-8BE7-4BAC-A16B-CAD2D5928D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89" name="Text Box 1">
          <a:extLst>
            <a:ext uri="{FF2B5EF4-FFF2-40B4-BE49-F238E27FC236}">
              <a16:creationId xmlns:a16="http://schemas.microsoft.com/office/drawing/2014/main" id="{9770BA5C-DB99-4D60-8867-50D71F104FE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90" name="Text Box 1">
          <a:extLst>
            <a:ext uri="{FF2B5EF4-FFF2-40B4-BE49-F238E27FC236}">
              <a16:creationId xmlns:a16="http://schemas.microsoft.com/office/drawing/2014/main" id="{BCC61966-93B2-4584-86B8-79BDF4ECD08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91" name="Text Box 1">
          <a:extLst>
            <a:ext uri="{FF2B5EF4-FFF2-40B4-BE49-F238E27FC236}">
              <a16:creationId xmlns:a16="http://schemas.microsoft.com/office/drawing/2014/main" id="{DF78835A-D453-4B1B-8FCB-2949B29EE45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92" name="Text Box 1">
          <a:extLst>
            <a:ext uri="{FF2B5EF4-FFF2-40B4-BE49-F238E27FC236}">
              <a16:creationId xmlns:a16="http://schemas.microsoft.com/office/drawing/2014/main" id="{6DBA8E5F-484A-4972-B886-79B9CC6023E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93" name="Text Box 1">
          <a:extLst>
            <a:ext uri="{FF2B5EF4-FFF2-40B4-BE49-F238E27FC236}">
              <a16:creationId xmlns:a16="http://schemas.microsoft.com/office/drawing/2014/main" id="{D59BF11E-A86F-4994-9836-69CD22D87E8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94" name="Text Box 1">
          <a:extLst>
            <a:ext uri="{FF2B5EF4-FFF2-40B4-BE49-F238E27FC236}">
              <a16:creationId xmlns:a16="http://schemas.microsoft.com/office/drawing/2014/main" id="{9F7A5085-1EF3-41D3-8283-67F3DE53B08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95" name="Text Box 1">
          <a:extLst>
            <a:ext uri="{FF2B5EF4-FFF2-40B4-BE49-F238E27FC236}">
              <a16:creationId xmlns:a16="http://schemas.microsoft.com/office/drawing/2014/main" id="{2CE8DA6F-287A-4B6D-8E1A-C345881242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7996" name="Text Box 1">
          <a:extLst>
            <a:ext uri="{FF2B5EF4-FFF2-40B4-BE49-F238E27FC236}">
              <a16:creationId xmlns:a16="http://schemas.microsoft.com/office/drawing/2014/main" id="{B4403E82-34F3-4373-90DE-E9E01AD9FA8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7997" name="Text Box 1">
          <a:extLst>
            <a:ext uri="{FF2B5EF4-FFF2-40B4-BE49-F238E27FC236}">
              <a16:creationId xmlns:a16="http://schemas.microsoft.com/office/drawing/2014/main" id="{D4F94C58-BA0B-45F9-84EF-EE18F47503F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98" name="Text Box 1">
          <a:extLst>
            <a:ext uri="{FF2B5EF4-FFF2-40B4-BE49-F238E27FC236}">
              <a16:creationId xmlns:a16="http://schemas.microsoft.com/office/drawing/2014/main" id="{8A839BC0-3E96-4104-A1D4-11EA2B7E1C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7999" name="Text Box 1">
          <a:extLst>
            <a:ext uri="{FF2B5EF4-FFF2-40B4-BE49-F238E27FC236}">
              <a16:creationId xmlns:a16="http://schemas.microsoft.com/office/drawing/2014/main" id="{A54DE0A0-95F0-4825-AD0A-757D15BCD7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00" name="Text Box 1">
          <a:extLst>
            <a:ext uri="{FF2B5EF4-FFF2-40B4-BE49-F238E27FC236}">
              <a16:creationId xmlns:a16="http://schemas.microsoft.com/office/drawing/2014/main" id="{49CCF4E5-D09A-4B95-A09B-7383EF0CF5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01" name="Text Box 1">
          <a:extLst>
            <a:ext uri="{FF2B5EF4-FFF2-40B4-BE49-F238E27FC236}">
              <a16:creationId xmlns:a16="http://schemas.microsoft.com/office/drawing/2014/main" id="{5A262313-69EA-411E-BBC0-B879DE77531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02" name="Text Box 1">
          <a:extLst>
            <a:ext uri="{FF2B5EF4-FFF2-40B4-BE49-F238E27FC236}">
              <a16:creationId xmlns:a16="http://schemas.microsoft.com/office/drawing/2014/main" id="{85EAA960-BE62-477B-A60B-2D94C3EABB2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03" name="Text Box 1">
          <a:extLst>
            <a:ext uri="{FF2B5EF4-FFF2-40B4-BE49-F238E27FC236}">
              <a16:creationId xmlns:a16="http://schemas.microsoft.com/office/drawing/2014/main" id="{5ECC483B-12F2-479E-AC38-63B95BF46E6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04" name="Text Box 1">
          <a:extLst>
            <a:ext uri="{FF2B5EF4-FFF2-40B4-BE49-F238E27FC236}">
              <a16:creationId xmlns:a16="http://schemas.microsoft.com/office/drawing/2014/main" id="{F33DF6B8-6B6E-4399-B2EA-B86AB937131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05" name="Text Box 1">
          <a:extLst>
            <a:ext uri="{FF2B5EF4-FFF2-40B4-BE49-F238E27FC236}">
              <a16:creationId xmlns:a16="http://schemas.microsoft.com/office/drawing/2014/main" id="{6E2B2F09-944B-49C9-974F-20B0AFE0088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06" name="Text Box 1">
          <a:extLst>
            <a:ext uri="{FF2B5EF4-FFF2-40B4-BE49-F238E27FC236}">
              <a16:creationId xmlns:a16="http://schemas.microsoft.com/office/drawing/2014/main" id="{AFE52249-87A3-4935-A1FB-9875203C8AF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07" name="Text Box 1">
          <a:extLst>
            <a:ext uri="{FF2B5EF4-FFF2-40B4-BE49-F238E27FC236}">
              <a16:creationId xmlns:a16="http://schemas.microsoft.com/office/drawing/2014/main" id="{04172B02-D04D-4DBC-A898-9F99F7ED887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08" name="Text Box 1">
          <a:extLst>
            <a:ext uri="{FF2B5EF4-FFF2-40B4-BE49-F238E27FC236}">
              <a16:creationId xmlns:a16="http://schemas.microsoft.com/office/drawing/2014/main" id="{B3D451D0-B1F7-4474-8B60-DFEF10D2FE3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09" name="Text Box 1">
          <a:extLst>
            <a:ext uri="{FF2B5EF4-FFF2-40B4-BE49-F238E27FC236}">
              <a16:creationId xmlns:a16="http://schemas.microsoft.com/office/drawing/2014/main" id="{1E5607FB-9D99-4F5C-8714-602A9CBE848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10" name="Text Box 1">
          <a:extLst>
            <a:ext uri="{FF2B5EF4-FFF2-40B4-BE49-F238E27FC236}">
              <a16:creationId xmlns:a16="http://schemas.microsoft.com/office/drawing/2014/main" id="{C43447AF-2AF5-4EE2-B074-07F8D240588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11" name="Text Box 1">
          <a:extLst>
            <a:ext uri="{FF2B5EF4-FFF2-40B4-BE49-F238E27FC236}">
              <a16:creationId xmlns:a16="http://schemas.microsoft.com/office/drawing/2014/main" id="{833F145E-60E1-4944-B9D3-188424275E1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12" name="Text Box 1">
          <a:extLst>
            <a:ext uri="{FF2B5EF4-FFF2-40B4-BE49-F238E27FC236}">
              <a16:creationId xmlns:a16="http://schemas.microsoft.com/office/drawing/2014/main" id="{5BD535E9-7FF7-42D1-B4D9-15B20D12487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13" name="Text Box 1">
          <a:extLst>
            <a:ext uri="{FF2B5EF4-FFF2-40B4-BE49-F238E27FC236}">
              <a16:creationId xmlns:a16="http://schemas.microsoft.com/office/drawing/2014/main" id="{CEF8486B-F89D-4B42-80B7-0409E52174C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14" name="Text Box 1">
          <a:extLst>
            <a:ext uri="{FF2B5EF4-FFF2-40B4-BE49-F238E27FC236}">
              <a16:creationId xmlns:a16="http://schemas.microsoft.com/office/drawing/2014/main" id="{F10E151A-3C15-40A5-A332-E9A594F8A30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15" name="Text Box 1">
          <a:extLst>
            <a:ext uri="{FF2B5EF4-FFF2-40B4-BE49-F238E27FC236}">
              <a16:creationId xmlns:a16="http://schemas.microsoft.com/office/drawing/2014/main" id="{6E73AF7B-FE7D-4262-98A3-BFFF4B9F1EF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16" name="Text Box 1">
          <a:extLst>
            <a:ext uri="{FF2B5EF4-FFF2-40B4-BE49-F238E27FC236}">
              <a16:creationId xmlns:a16="http://schemas.microsoft.com/office/drawing/2014/main" id="{92829580-3348-41A2-BE48-3E2BEC530A4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17" name="Text Box 1">
          <a:extLst>
            <a:ext uri="{FF2B5EF4-FFF2-40B4-BE49-F238E27FC236}">
              <a16:creationId xmlns:a16="http://schemas.microsoft.com/office/drawing/2014/main" id="{9579B594-C953-4FC4-BC18-2D9383ADF63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18" name="Text Box 1">
          <a:extLst>
            <a:ext uri="{FF2B5EF4-FFF2-40B4-BE49-F238E27FC236}">
              <a16:creationId xmlns:a16="http://schemas.microsoft.com/office/drawing/2014/main" id="{5D94A041-AE73-422C-8632-6E7E3807346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19" name="Text Box 1">
          <a:extLst>
            <a:ext uri="{FF2B5EF4-FFF2-40B4-BE49-F238E27FC236}">
              <a16:creationId xmlns:a16="http://schemas.microsoft.com/office/drawing/2014/main" id="{952265F8-A353-4DB0-A7B5-DA5798E3544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20" name="Text Box 1">
          <a:extLst>
            <a:ext uri="{FF2B5EF4-FFF2-40B4-BE49-F238E27FC236}">
              <a16:creationId xmlns:a16="http://schemas.microsoft.com/office/drawing/2014/main" id="{F1A273BD-AB2A-45D5-B1F7-D74EC5470C0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21" name="Text Box 1">
          <a:extLst>
            <a:ext uri="{FF2B5EF4-FFF2-40B4-BE49-F238E27FC236}">
              <a16:creationId xmlns:a16="http://schemas.microsoft.com/office/drawing/2014/main" id="{82630D6C-E6FF-4BC8-9F89-4B1114A11B4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022" name="Text Box 1">
          <a:extLst>
            <a:ext uri="{FF2B5EF4-FFF2-40B4-BE49-F238E27FC236}">
              <a16:creationId xmlns:a16="http://schemas.microsoft.com/office/drawing/2014/main" id="{A3F1F354-3201-40BB-BD95-54479284FDA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023" name="Text Box 1">
          <a:extLst>
            <a:ext uri="{FF2B5EF4-FFF2-40B4-BE49-F238E27FC236}">
              <a16:creationId xmlns:a16="http://schemas.microsoft.com/office/drawing/2014/main" id="{C16083B2-6E88-4E3A-80EE-4B421A6EC16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024" name="Text Box 1">
          <a:extLst>
            <a:ext uri="{FF2B5EF4-FFF2-40B4-BE49-F238E27FC236}">
              <a16:creationId xmlns:a16="http://schemas.microsoft.com/office/drawing/2014/main" id="{9F081980-60E1-46C9-ACFA-C0CECBDB3B1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025" name="Text Box 1">
          <a:extLst>
            <a:ext uri="{FF2B5EF4-FFF2-40B4-BE49-F238E27FC236}">
              <a16:creationId xmlns:a16="http://schemas.microsoft.com/office/drawing/2014/main" id="{1C2BBED3-EF4F-4075-BB72-833F7A6398B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26" name="Text Box 1">
          <a:extLst>
            <a:ext uri="{FF2B5EF4-FFF2-40B4-BE49-F238E27FC236}">
              <a16:creationId xmlns:a16="http://schemas.microsoft.com/office/drawing/2014/main" id="{4C0E7AF4-C880-4D6A-97ED-FBCC8A8285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27" name="Text Box 1">
          <a:extLst>
            <a:ext uri="{FF2B5EF4-FFF2-40B4-BE49-F238E27FC236}">
              <a16:creationId xmlns:a16="http://schemas.microsoft.com/office/drawing/2014/main" id="{AC43CD44-8D63-4D71-AF46-12831F50D25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28" name="Text Box 1">
          <a:extLst>
            <a:ext uri="{FF2B5EF4-FFF2-40B4-BE49-F238E27FC236}">
              <a16:creationId xmlns:a16="http://schemas.microsoft.com/office/drawing/2014/main" id="{CDC8C50E-7F75-44A1-9200-B45E1730A0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29" name="Text Box 1">
          <a:extLst>
            <a:ext uri="{FF2B5EF4-FFF2-40B4-BE49-F238E27FC236}">
              <a16:creationId xmlns:a16="http://schemas.microsoft.com/office/drawing/2014/main" id="{B6EBF2B8-D43F-4D37-B1B4-BBE65E99A3E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30" name="Text Box 1">
          <a:extLst>
            <a:ext uri="{FF2B5EF4-FFF2-40B4-BE49-F238E27FC236}">
              <a16:creationId xmlns:a16="http://schemas.microsoft.com/office/drawing/2014/main" id="{E4A69E9B-A83D-46AB-95E8-894E5D9DE9A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31" name="Text Box 1">
          <a:extLst>
            <a:ext uri="{FF2B5EF4-FFF2-40B4-BE49-F238E27FC236}">
              <a16:creationId xmlns:a16="http://schemas.microsoft.com/office/drawing/2014/main" id="{1DCAF3D3-7657-45BD-B427-66E3C2F6421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32" name="Text Box 1">
          <a:extLst>
            <a:ext uri="{FF2B5EF4-FFF2-40B4-BE49-F238E27FC236}">
              <a16:creationId xmlns:a16="http://schemas.microsoft.com/office/drawing/2014/main" id="{9A41692B-7F4D-4AAE-B112-1647099735D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33" name="Text Box 1">
          <a:extLst>
            <a:ext uri="{FF2B5EF4-FFF2-40B4-BE49-F238E27FC236}">
              <a16:creationId xmlns:a16="http://schemas.microsoft.com/office/drawing/2014/main" id="{832A1112-852C-43BA-880C-0036E883369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34" name="Text Box 1">
          <a:extLst>
            <a:ext uri="{FF2B5EF4-FFF2-40B4-BE49-F238E27FC236}">
              <a16:creationId xmlns:a16="http://schemas.microsoft.com/office/drawing/2014/main" id="{BCEB503B-F7B2-46C4-9C96-7D43FB4E478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35" name="Text Box 1">
          <a:extLst>
            <a:ext uri="{FF2B5EF4-FFF2-40B4-BE49-F238E27FC236}">
              <a16:creationId xmlns:a16="http://schemas.microsoft.com/office/drawing/2014/main" id="{9B261C6B-18E0-42D8-AD76-A2BDAB9BD6A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36" name="Text Box 1">
          <a:extLst>
            <a:ext uri="{FF2B5EF4-FFF2-40B4-BE49-F238E27FC236}">
              <a16:creationId xmlns:a16="http://schemas.microsoft.com/office/drawing/2014/main" id="{70B18B1B-91A6-44D0-836C-E82A6FF18DE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37" name="Text Box 1">
          <a:extLst>
            <a:ext uri="{FF2B5EF4-FFF2-40B4-BE49-F238E27FC236}">
              <a16:creationId xmlns:a16="http://schemas.microsoft.com/office/drawing/2014/main" id="{C9B152C9-0079-4FAE-A9B1-79BDA883170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38" name="Text Box 1">
          <a:extLst>
            <a:ext uri="{FF2B5EF4-FFF2-40B4-BE49-F238E27FC236}">
              <a16:creationId xmlns:a16="http://schemas.microsoft.com/office/drawing/2014/main" id="{9E0FF2C7-5834-4D1E-99EF-92DD4B2D29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39" name="Text Box 1">
          <a:extLst>
            <a:ext uri="{FF2B5EF4-FFF2-40B4-BE49-F238E27FC236}">
              <a16:creationId xmlns:a16="http://schemas.microsoft.com/office/drawing/2014/main" id="{AB5BAC3A-183E-44B3-906D-7161861308E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40" name="Text Box 1">
          <a:extLst>
            <a:ext uri="{FF2B5EF4-FFF2-40B4-BE49-F238E27FC236}">
              <a16:creationId xmlns:a16="http://schemas.microsoft.com/office/drawing/2014/main" id="{E4061FB8-22E0-44D2-A097-711686667A7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41" name="Text Box 1">
          <a:extLst>
            <a:ext uri="{FF2B5EF4-FFF2-40B4-BE49-F238E27FC236}">
              <a16:creationId xmlns:a16="http://schemas.microsoft.com/office/drawing/2014/main" id="{2336956E-9066-4918-A959-62AC1677318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42" name="Text Box 1">
          <a:extLst>
            <a:ext uri="{FF2B5EF4-FFF2-40B4-BE49-F238E27FC236}">
              <a16:creationId xmlns:a16="http://schemas.microsoft.com/office/drawing/2014/main" id="{EE3B8197-0BE3-440E-9BE3-810C1D8B94A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43" name="Text Box 1">
          <a:extLst>
            <a:ext uri="{FF2B5EF4-FFF2-40B4-BE49-F238E27FC236}">
              <a16:creationId xmlns:a16="http://schemas.microsoft.com/office/drawing/2014/main" id="{48E81AD4-A9C4-48B9-9770-65A5C4B7204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44" name="Text Box 1">
          <a:extLst>
            <a:ext uri="{FF2B5EF4-FFF2-40B4-BE49-F238E27FC236}">
              <a16:creationId xmlns:a16="http://schemas.microsoft.com/office/drawing/2014/main" id="{B48E52BD-2D07-46E2-9C87-A930A55EE2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45" name="Text Box 1">
          <a:extLst>
            <a:ext uri="{FF2B5EF4-FFF2-40B4-BE49-F238E27FC236}">
              <a16:creationId xmlns:a16="http://schemas.microsoft.com/office/drawing/2014/main" id="{1EBD51F6-7147-4C73-A2C8-7792EAA529A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46" name="Text Box 1">
          <a:extLst>
            <a:ext uri="{FF2B5EF4-FFF2-40B4-BE49-F238E27FC236}">
              <a16:creationId xmlns:a16="http://schemas.microsoft.com/office/drawing/2014/main" id="{18C4B583-D2FC-4CE1-8BA4-35AE00AD5D4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47" name="Text Box 1">
          <a:extLst>
            <a:ext uri="{FF2B5EF4-FFF2-40B4-BE49-F238E27FC236}">
              <a16:creationId xmlns:a16="http://schemas.microsoft.com/office/drawing/2014/main" id="{35000C86-63F0-414D-9CB9-C5498F228F4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48" name="Text Box 1">
          <a:extLst>
            <a:ext uri="{FF2B5EF4-FFF2-40B4-BE49-F238E27FC236}">
              <a16:creationId xmlns:a16="http://schemas.microsoft.com/office/drawing/2014/main" id="{705562FE-D6D0-498F-AA18-2422A11528B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49" name="Text Box 1">
          <a:extLst>
            <a:ext uri="{FF2B5EF4-FFF2-40B4-BE49-F238E27FC236}">
              <a16:creationId xmlns:a16="http://schemas.microsoft.com/office/drawing/2014/main" id="{6DEF4CD3-B8B1-402F-AB4B-20C544BBD21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0" name="Text Box 1">
          <a:extLst>
            <a:ext uri="{FF2B5EF4-FFF2-40B4-BE49-F238E27FC236}">
              <a16:creationId xmlns:a16="http://schemas.microsoft.com/office/drawing/2014/main" id="{686141DB-E229-46E5-B38A-5D4A4A6D5A5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1" name="Text Box 1">
          <a:extLst>
            <a:ext uri="{FF2B5EF4-FFF2-40B4-BE49-F238E27FC236}">
              <a16:creationId xmlns:a16="http://schemas.microsoft.com/office/drawing/2014/main" id="{811AC0FE-9EB0-4699-805A-6E63E43D04E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2" name="Text Box 1">
          <a:extLst>
            <a:ext uri="{FF2B5EF4-FFF2-40B4-BE49-F238E27FC236}">
              <a16:creationId xmlns:a16="http://schemas.microsoft.com/office/drawing/2014/main" id="{1492D412-6CFD-4DE6-84F2-777043F1A73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3" name="Text Box 1">
          <a:extLst>
            <a:ext uri="{FF2B5EF4-FFF2-40B4-BE49-F238E27FC236}">
              <a16:creationId xmlns:a16="http://schemas.microsoft.com/office/drawing/2014/main" id="{BE81E7D6-4E83-42D5-BA8C-6178DB42B5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4" name="Text Box 1">
          <a:extLst>
            <a:ext uri="{FF2B5EF4-FFF2-40B4-BE49-F238E27FC236}">
              <a16:creationId xmlns:a16="http://schemas.microsoft.com/office/drawing/2014/main" id="{4102CF16-5734-4A47-8662-7E1CD8CEDD6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5" name="Text Box 1">
          <a:extLst>
            <a:ext uri="{FF2B5EF4-FFF2-40B4-BE49-F238E27FC236}">
              <a16:creationId xmlns:a16="http://schemas.microsoft.com/office/drawing/2014/main" id="{1CF2A03A-E6FD-4A53-8242-CB8C76391DE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6" name="Text Box 1">
          <a:extLst>
            <a:ext uri="{FF2B5EF4-FFF2-40B4-BE49-F238E27FC236}">
              <a16:creationId xmlns:a16="http://schemas.microsoft.com/office/drawing/2014/main" id="{CA92A524-CDBC-4CB2-B7BF-6A365D91868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7" name="Text Box 1">
          <a:extLst>
            <a:ext uri="{FF2B5EF4-FFF2-40B4-BE49-F238E27FC236}">
              <a16:creationId xmlns:a16="http://schemas.microsoft.com/office/drawing/2014/main" id="{8834059D-6F5A-41DC-9A72-D2714841DC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8" name="Text Box 1">
          <a:extLst>
            <a:ext uri="{FF2B5EF4-FFF2-40B4-BE49-F238E27FC236}">
              <a16:creationId xmlns:a16="http://schemas.microsoft.com/office/drawing/2014/main" id="{BA432226-9E15-4A7D-9534-2999EE67AF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59" name="Text Box 1">
          <a:extLst>
            <a:ext uri="{FF2B5EF4-FFF2-40B4-BE49-F238E27FC236}">
              <a16:creationId xmlns:a16="http://schemas.microsoft.com/office/drawing/2014/main" id="{80AAF85A-D802-4EFC-A59B-55800AEE248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60" name="Text Box 1">
          <a:extLst>
            <a:ext uri="{FF2B5EF4-FFF2-40B4-BE49-F238E27FC236}">
              <a16:creationId xmlns:a16="http://schemas.microsoft.com/office/drawing/2014/main" id="{0F180163-D67E-4B7B-8548-0A1AE7B89D4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61" name="Text Box 1">
          <a:extLst>
            <a:ext uri="{FF2B5EF4-FFF2-40B4-BE49-F238E27FC236}">
              <a16:creationId xmlns:a16="http://schemas.microsoft.com/office/drawing/2014/main" id="{071CFAB3-7C4B-43A9-AC5C-5537E344448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B7370EDE-C936-43BB-9C9F-4236E567201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63" name="Text Box 1">
          <a:extLst>
            <a:ext uri="{FF2B5EF4-FFF2-40B4-BE49-F238E27FC236}">
              <a16:creationId xmlns:a16="http://schemas.microsoft.com/office/drawing/2014/main" id="{406EB610-991E-4F73-B945-E4313688A45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64" name="Text Box 1">
          <a:extLst>
            <a:ext uri="{FF2B5EF4-FFF2-40B4-BE49-F238E27FC236}">
              <a16:creationId xmlns:a16="http://schemas.microsoft.com/office/drawing/2014/main" id="{A1962269-3749-4FF7-AEE2-3723C0A372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065" name="Text Box 1">
          <a:extLst>
            <a:ext uri="{FF2B5EF4-FFF2-40B4-BE49-F238E27FC236}">
              <a16:creationId xmlns:a16="http://schemas.microsoft.com/office/drawing/2014/main" id="{EE92A550-9222-4499-A23E-A3DA368567B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66" name="Text Box 1">
          <a:extLst>
            <a:ext uri="{FF2B5EF4-FFF2-40B4-BE49-F238E27FC236}">
              <a16:creationId xmlns:a16="http://schemas.microsoft.com/office/drawing/2014/main" id="{1F87255D-048F-4E05-A6FD-4E905D8580F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67" name="Text Box 1">
          <a:extLst>
            <a:ext uri="{FF2B5EF4-FFF2-40B4-BE49-F238E27FC236}">
              <a16:creationId xmlns:a16="http://schemas.microsoft.com/office/drawing/2014/main" id="{1EA7F7DF-15C9-42C3-A7E6-CBF41CD2A32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68" name="Text Box 1">
          <a:extLst>
            <a:ext uri="{FF2B5EF4-FFF2-40B4-BE49-F238E27FC236}">
              <a16:creationId xmlns:a16="http://schemas.microsoft.com/office/drawing/2014/main" id="{63EB2480-9CDE-491C-BF1C-C12639898D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69" name="Text Box 1">
          <a:extLst>
            <a:ext uri="{FF2B5EF4-FFF2-40B4-BE49-F238E27FC236}">
              <a16:creationId xmlns:a16="http://schemas.microsoft.com/office/drawing/2014/main" id="{BBF51807-6ED8-4C83-B014-E73AE24A53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70" name="Text Box 1">
          <a:extLst>
            <a:ext uri="{FF2B5EF4-FFF2-40B4-BE49-F238E27FC236}">
              <a16:creationId xmlns:a16="http://schemas.microsoft.com/office/drawing/2014/main" id="{2CCFC5EE-6CE0-412D-AA9E-F0BCB7FC111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71" name="Text Box 1">
          <a:extLst>
            <a:ext uri="{FF2B5EF4-FFF2-40B4-BE49-F238E27FC236}">
              <a16:creationId xmlns:a16="http://schemas.microsoft.com/office/drawing/2014/main" id="{F051534E-1272-40FA-8E19-4A3A672474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72" name="Text Box 1">
          <a:extLst>
            <a:ext uri="{FF2B5EF4-FFF2-40B4-BE49-F238E27FC236}">
              <a16:creationId xmlns:a16="http://schemas.microsoft.com/office/drawing/2014/main" id="{A5113E53-9661-4106-9E6D-6A1CDBF3A33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73" name="Text Box 1">
          <a:extLst>
            <a:ext uri="{FF2B5EF4-FFF2-40B4-BE49-F238E27FC236}">
              <a16:creationId xmlns:a16="http://schemas.microsoft.com/office/drawing/2014/main" id="{C950ABA5-0DF0-4832-8217-28A62E134EF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74" name="Text Box 1">
          <a:extLst>
            <a:ext uri="{FF2B5EF4-FFF2-40B4-BE49-F238E27FC236}">
              <a16:creationId xmlns:a16="http://schemas.microsoft.com/office/drawing/2014/main" id="{AB927A72-FFCE-47FA-9DAE-B1BF1AB06E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75" name="Text Box 1">
          <a:extLst>
            <a:ext uri="{FF2B5EF4-FFF2-40B4-BE49-F238E27FC236}">
              <a16:creationId xmlns:a16="http://schemas.microsoft.com/office/drawing/2014/main" id="{029EE13C-49AA-445E-9DD0-F66386A4B42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76" name="Text Box 1">
          <a:extLst>
            <a:ext uri="{FF2B5EF4-FFF2-40B4-BE49-F238E27FC236}">
              <a16:creationId xmlns:a16="http://schemas.microsoft.com/office/drawing/2014/main" id="{9B7AC46B-8BE0-4FC3-B47E-7BE3B44C3D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77" name="Text Box 1">
          <a:extLst>
            <a:ext uri="{FF2B5EF4-FFF2-40B4-BE49-F238E27FC236}">
              <a16:creationId xmlns:a16="http://schemas.microsoft.com/office/drawing/2014/main" id="{09BB0C7A-EEA3-41D1-B59A-A6F24C7AE9F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78" name="Text Box 1">
          <a:extLst>
            <a:ext uri="{FF2B5EF4-FFF2-40B4-BE49-F238E27FC236}">
              <a16:creationId xmlns:a16="http://schemas.microsoft.com/office/drawing/2014/main" id="{59B44D75-89C4-430C-B4D1-19A1AB1BC83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79" name="Text Box 1">
          <a:extLst>
            <a:ext uri="{FF2B5EF4-FFF2-40B4-BE49-F238E27FC236}">
              <a16:creationId xmlns:a16="http://schemas.microsoft.com/office/drawing/2014/main" id="{3EC88B7B-FB39-4BC5-8ADB-64337027063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80" name="Text Box 1">
          <a:extLst>
            <a:ext uri="{FF2B5EF4-FFF2-40B4-BE49-F238E27FC236}">
              <a16:creationId xmlns:a16="http://schemas.microsoft.com/office/drawing/2014/main" id="{2E4E5364-D818-42CE-9B49-CA64F3E1AB5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81" name="Text Box 1">
          <a:extLst>
            <a:ext uri="{FF2B5EF4-FFF2-40B4-BE49-F238E27FC236}">
              <a16:creationId xmlns:a16="http://schemas.microsoft.com/office/drawing/2014/main" id="{AD12EAAA-91B8-4099-8AFC-FEB2BB20006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82" name="Text Box 1">
          <a:extLst>
            <a:ext uri="{FF2B5EF4-FFF2-40B4-BE49-F238E27FC236}">
              <a16:creationId xmlns:a16="http://schemas.microsoft.com/office/drawing/2014/main" id="{01046830-39FE-4138-8ED3-F48897260A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83" name="Text Box 1">
          <a:extLst>
            <a:ext uri="{FF2B5EF4-FFF2-40B4-BE49-F238E27FC236}">
              <a16:creationId xmlns:a16="http://schemas.microsoft.com/office/drawing/2014/main" id="{FD655012-FC8A-45E8-89F1-45D3763394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84" name="Text Box 1">
          <a:extLst>
            <a:ext uri="{FF2B5EF4-FFF2-40B4-BE49-F238E27FC236}">
              <a16:creationId xmlns:a16="http://schemas.microsoft.com/office/drawing/2014/main" id="{25761031-AC53-49BC-B8CE-84FB8126433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85" name="Text Box 1">
          <a:extLst>
            <a:ext uri="{FF2B5EF4-FFF2-40B4-BE49-F238E27FC236}">
              <a16:creationId xmlns:a16="http://schemas.microsoft.com/office/drawing/2014/main" id="{81F5E29E-DA32-4409-8CB9-6F918B6D1C8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86" name="Text Box 1">
          <a:extLst>
            <a:ext uri="{FF2B5EF4-FFF2-40B4-BE49-F238E27FC236}">
              <a16:creationId xmlns:a16="http://schemas.microsoft.com/office/drawing/2014/main" id="{C998A11A-D800-4360-8013-026D302969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87" name="Text Box 1">
          <a:extLst>
            <a:ext uri="{FF2B5EF4-FFF2-40B4-BE49-F238E27FC236}">
              <a16:creationId xmlns:a16="http://schemas.microsoft.com/office/drawing/2014/main" id="{84733F2E-603D-41A5-9824-3B14D1062CF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88" name="Text Box 1">
          <a:extLst>
            <a:ext uri="{FF2B5EF4-FFF2-40B4-BE49-F238E27FC236}">
              <a16:creationId xmlns:a16="http://schemas.microsoft.com/office/drawing/2014/main" id="{F2577F1F-93DD-4FB2-A48A-F051B511E8F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89" name="Text Box 1">
          <a:extLst>
            <a:ext uri="{FF2B5EF4-FFF2-40B4-BE49-F238E27FC236}">
              <a16:creationId xmlns:a16="http://schemas.microsoft.com/office/drawing/2014/main" id="{1FD2B5A1-B5F2-4EA8-A918-BFBCF59E5E8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90" name="Text Box 1">
          <a:extLst>
            <a:ext uri="{FF2B5EF4-FFF2-40B4-BE49-F238E27FC236}">
              <a16:creationId xmlns:a16="http://schemas.microsoft.com/office/drawing/2014/main" id="{FD3AC39D-E9FE-477A-B1F7-42B00510B2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91" name="Text Box 1">
          <a:extLst>
            <a:ext uri="{FF2B5EF4-FFF2-40B4-BE49-F238E27FC236}">
              <a16:creationId xmlns:a16="http://schemas.microsoft.com/office/drawing/2014/main" id="{62A1F7D7-7AC1-4E0A-8A26-21EEEC7EB3C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92" name="Text Box 1">
          <a:extLst>
            <a:ext uri="{FF2B5EF4-FFF2-40B4-BE49-F238E27FC236}">
              <a16:creationId xmlns:a16="http://schemas.microsoft.com/office/drawing/2014/main" id="{7CA2A3CB-DA36-4FC9-941A-A6D00B51460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93" name="Text Box 1">
          <a:extLst>
            <a:ext uri="{FF2B5EF4-FFF2-40B4-BE49-F238E27FC236}">
              <a16:creationId xmlns:a16="http://schemas.microsoft.com/office/drawing/2014/main" id="{77F9E1C0-D4BE-424F-A550-35C06C3B865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94" name="Text Box 1">
          <a:extLst>
            <a:ext uri="{FF2B5EF4-FFF2-40B4-BE49-F238E27FC236}">
              <a16:creationId xmlns:a16="http://schemas.microsoft.com/office/drawing/2014/main" id="{5619A1DF-BDCF-44C6-80F4-EC34AF4C4C2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95" name="Text Box 1">
          <a:extLst>
            <a:ext uri="{FF2B5EF4-FFF2-40B4-BE49-F238E27FC236}">
              <a16:creationId xmlns:a16="http://schemas.microsoft.com/office/drawing/2014/main" id="{5B63A61F-D48F-4AFF-9BAA-D793B75CE7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96" name="Text Box 1">
          <a:extLst>
            <a:ext uri="{FF2B5EF4-FFF2-40B4-BE49-F238E27FC236}">
              <a16:creationId xmlns:a16="http://schemas.microsoft.com/office/drawing/2014/main" id="{A9C07036-08A1-48EA-9DA8-F66568749D5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097" name="Text Box 1">
          <a:extLst>
            <a:ext uri="{FF2B5EF4-FFF2-40B4-BE49-F238E27FC236}">
              <a16:creationId xmlns:a16="http://schemas.microsoft.com/office/drawing/2014/main" id="{2E940EE0-BBC3-4C26-9F26-C2E7E8BC81C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098" name="Text Box 1">
          <a:extLst>
            <a:ext uri="{FF2B5EF4-FFF2-40B4-BE49-F238E27FC236}">
              <a16:creationId xmlns:a16="http://schemas.microsoft.com/office/drawing/2014/main" id="{6DC7E8A7-9BA0-4844-A068-FB3823FE441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099" name="Text Box 1">
          <a:extLst>
            <a:ext uri="{FF2B5EF4-FFF2-40B4-BE49-F238E27FC236}">
              <a16:creationId xmlns:a16="http://schemas.microsoft.com/office/drawing/2014/main" id="{2F5C082F-9E40-4948-A494-57233E44130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00" name="Text Box 1">
          <a:extLst>
            <a:ext uri="{FF2B5EF4-FFF2-40B4-BE49-F238E27FC236}">
              <a16:creationId xmlns:a16="http://schemas.microsoft.com/office/drawing/2014/main" id="{E2DE7036-50DC-429E-901A-5D23394B140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01" name="Text Box 1">
          <a:extLst>
            <a:ext uri="{FF2B5EF4-FFF2-40B4-BE49-F238E27FC236}">
              <a16:creationId xmlns:a16="http://schemas.microsoft.com/office/drawing/2014/main" id="{891A8A05-F4A5-41D3-B9D0-BF0C460FF1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02" name="Text Box 1">
          <a:extLst>
            <a:ext uri="{FF2B5EF4-FFF2-40B4-BE49-F238E27FC236}">
              <a16:creationId xmlns:a16="http://schemas.microsoft.com/office/drawing/2014/main" id="{1E690F99-D7F2-4CD3-AE0A-9387B0FFF3F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03" name="Text Box 1">
          <a:extLst>
            <a:ext uri="{FF2B5EF4-FFF2-40B4-BE49-F238E27FC236}">
              <a16:creationId xmlns:a16="http://schemas.microsoft.com/office/drawing/2014/main" id="{BE01C21C-3F0B-45F8-9196-ACF40576A9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04" name="Text Box 1">
          <a:extLst>
            <a:ext uri="{FF2B5EF4-FFF2-40B4-BE49-F238E27FC236}">
              <a16:creationId xmlns:a16="http://schemas.microsoft.com/office/drawing/2014/main" id="{684F86FA-9FE7-474E-825D-FCC30EE2B9D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05" name="Text Box 1">
          <a:extLst>
            <a:ext uri="{FF2B5EF4-FFF2-40B4-BE49-F238E27FC236}">
              <a16:creationId xmlns:a16="http://schemas.microsoft.com/office/drawing/2014/main" id="{77AC2A4E-6D44-4622-81A6-B0CB33AFD15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06" name="Text Box 1">
          <a:extLst>
            <a:ext uri="{FF2B5EF4-FFF2-40B4-BE49-F238E27FC236}">
              <a16:creationId xmlns:a16="http://schemas.microsoft.com/office/drawing/2014/main" id="{18D41E50-ABE0-4859-98C1-EEA0D0286F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07" name="Text Box 1">
          <a:extLst>
            <a:ext uri="{FF2B5EF4-FFF2-40B4-BE49-F238E27FC236}">
              <a16:creationId xmlns:a16="http://schemas.microsoft.com/office/drawing/2014/main" id="{CAC79FD0-B18A-4D5B-9313-47859044DCF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08" name="Text Box 1">
          <a:extLst>
            <a:ext uri="{FF2B5EF4-FFF2-40B4-BE49-F238E27FC236}">
              <a16:creationId xmlns:a16="http://schemas.microsoft.com/office/drawing/2014/main" id="{43072553-BC70-47BB-8023-B64864A00B9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09" name="Text Box 1">
          <a:extLst>
            <a:ext uri="{FF2B5EF4-FFF2-40B4-BE49-F238E27FC236}">
              <a16:creationId xmlns:a16="http://schemas.microsoft.com/office/drawing/2014/main" id="{2ACCA4FB-950F-4395-B798-A163EBB28C2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10" name="Text Box 1">
          <a:extLst>
            <a:ext uri="{FF2B5EF4-FFF2-40B4-BE49-F238E27FC236}">
              <a16:creationId xmlns:a16="http://schemas.microsoft.com/office/drawing/2014/main" id="{AD9D1503-C416-4670-AA24-BEBEA708530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11" name="Text Box 1">
          <a:extLst>
            <a:ext uri="{FF2B5EF4-FFF2-40B4-BE49-F238E27FC236}">
              <a16:creationId xmlns:a16="http://schemas.microsoft.com/office/drawing/2014/main" id="{A0EBD9E0-1D5C-4099-8B2A-EA8AF1CFDB4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12" name="Text Box 1">
          <a:extLst>
            <a:ext uri="{FF2B5EF4-FFF2-40B4-BE49-F238E27FC236}">
              <a16:creationId xmlns:a16="http://schemas.microsoft.com/office/drawing/2014/main" id="{45FE8771-1F15-48F7-915B-9A37123A2B2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13" name="Text Box 1">
          <a:extLst>
            <a:ext uri="{FF2B5EF4-FFF2-40B4-BE49-F238E27FC236}">
              <a16:creationId xmlns:a16="http://schemas.microsoft.com/office/drawing/2014/main" id="{7D179BC2-0255-4D7C-ACC4-5CAAA7E1CA3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14" name="Text Box 1">
          <a:extLst>
            <a:ext uri="{FF2B5EF4-FFF2-40B4-BE49-F238E27FC236}">
              <a16:creationId xmlns:a16="http://schemas.microsoft.com/office/drawing/2014/main" id="{6E0FC8F1-860D-43F3-B01A-46BB65F155C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15" name="Text Box 1">
          <a:extLst>
            <a:ext uri="{FF2B5EF4-FFF2-40B4-BE49-F238E27FC236}">
              <a16:creationId xmlns:a16="http://schemas.microsoft.com/office/drawing/2014/main" id="{6D4A7E2C-C935-45E0-852C-0BDBDBE5F86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16" name="Text Box 1">
          <a:extLst>
            <a:ext uri="{FF2B5EF4-FFF2-40B4-BE49-F238E27FC236}">
              <a16:creationId xmlns:a16="http://schemas.microsoft.com/office/drawing/2014/main" id="{B3A9B421-FF95-40C8-BBBF-21DEFBE30C5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17" name="Text Box 1">
          <a:extLst>
            <a:ext uri="{FF2B5EF4-FFF2-40B4-BE49-F238E27FC236}">
              <a16:creationId xmlns:a16="http://schemas.microsoft.com/office/drawing/2014/main" id="{2D064065-6BD9-4113-B307-7024014585E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18" name="Text Box 1">
          <a:extLst>
            <a:ext uri="{FF2B5EF4-FFF2-40B4-BE49-F238E27FC236}">
              <a16:creationId xmlns:a16="http://schemas.microsoft.com/office/drawing/2014/main" id="{1E58883F-9B21-4C21-930D-C7F3A609FA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19" name="Text Box 1">
          <a:extLst>
            <a:ext uri="{FF2B5EF4-FFF2-40B4-BE49-F238E27FC236}">
              <a16:creationId xmlns:a16="http://schemas.microsoft.com/office/drawing/2014/main" id="{19B2340C-3EAF-4EE7-9B91-AC23AA1F89F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20" name="Text Box 1">
          <a:extLst>
            <a:ext uri="{FF2B5EF4-FFF2-40B4-BE49-F238E27FC236}">
              <a16:creationId xmlns:a16="http://schemas.microsoft.com/office/drawing/2014/main" id="{818B3CD3-84F8-4860-933B-7298CFD8866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21" name="Text Box 1">
          <a:extLst>
            <a:ext uri="{FF2B5EF4-FFF2-40B4-BE49-F238E27FC236}">
              <a16:creationId xmlns:a16="http://schemas.microsoft.com/office/drawing/2014/main" id="{ADECA2F6-D9BC-4E40-B871-0A420BE7142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22" name="Text Box 1">
          <a:extLst>
            <a:ext uri="{FF2B5EF4-FFF2-40B4-BE49-F238E27FC236}">
              <a16:creationId xmlns:a16="http://schemas.microsoft.com/office/drawing/2014/main" id="{D9031962-5383-4084-9DB7-9C30F6BC115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23" name="Text Box 1">
          <a:extLst>
            <a:ext uri="{FF2B5EF4-FFF2-40B4-BE49-F238E27FC236}">
              <a16:creationId xmlns:a16="http://schemas.microsoft.com/office/drawing/2014/main" id="{88DB717A-5B23-498A-B70E-ABFE2175BF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24" name="Text Box 1">
          <a:extLst>
            <a:ext uri="{FF2B5EF4-FFF2-40B4-BE49-F238E27FC236}">
              <a16:creationId xmlns:a16="http://schemas.microsoft.com/office/drawing/2014/main" id="{E7AE0732-18DF-4793-9BE2-9C0CD8EDF25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25" name="Text Box 1">
          <a:extLst>
            <a:ext uri="{FF2B5EF4-FFF2-40B4-BE49-F238E27FC236}">
              <a16:creationId xmlns:a16="http://schemas.microsoft.com/office/drawing/2014/main" id="{39D50F4B-0BFF-49A2-97F0-7DD1EDFCCB2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26" name="Text Box 1">
          <a:extLst>
            <a:ext uri="{FF2B5EF4-FFF2-40B4-BE49-F238E27FC236}">
              <a16:creationId xmlns:a16="http://schemas.microsoft.com/office/drawing/2014/main" id="{0BF0943B-AA73-4DAD-BC7C-6089CFDD753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27" name="Text Box 1">
          <a:extLst>
            <a:ext uri="{FF2B5EF4-FFF2-40B4-BE49-F238E27FC236}">
              <a16:creationId xmlns:a16="http://schemas.microsoft.com/office/drawing/2014/main" id="{9055ED65-37F1-40C0-89DF-4F2E9547D82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28" name="Text Box 1">
          <a:extLst>
            <a:ext uri="{FF2B5EF4-FFF2-40B4-BE49-F238E27FC236}">
              <a16:creationId xmlns:a16="http://schemas.microsoft.com/office/drawing/2014/main" id="{64768345-3C0B-4E55-8FA2-2C1E14748CB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29" name="Text Box 1">
          <a:extLst>
            <a:ext uri="{FF2B5EF4-FFF2-40B4-BE49-F238E27FC236}">
              <a16:creationId xmlns:a16="http://schemas.microsoft.com/office/drawing/2014/main" id="{F1F105E2-F164-4B1C-B68B-E3A3E1ACECD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30" name="Text Box 1">
          <a:extLst>
            <a:ext uri="{FF2B5EF4-FFF2-40B4-BE49-F238E27FC236}">
              <a16:creationId xmlns:a16="http://schemas.microsoft.com/office/drawing/2014/main" id="{DC24B377-389D-403F-9EF5-856172A876E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31" name="Text Box 1">
          <a:extLst>
            <a:ext uri="{FF2B5EF4-FFF2-40B4-BE49-F238E27FC236}">
              <a16:creationId xmlns:a16="http://schemas.microsoft.com/office/drawing/2014/main" id="{B4BEE333-3B41-4094-A463-2FE9500097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32" name="Text Box 1">
          <a:extLst>
            <a:ext uri="{FF2B5EF4-FFF2-40B4-BE49-F238E27FC236}">
              <a16:creationId xmlns:a16="http://schemas.microsoft.com/office/drawing/2014/main" id="{94AFD988-2580-4BD9-803B-344C9BB3450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33" name="Text Box 1">
          <a:extLst>
            <a:ext uri="{FF2B5EF4-FFF2-40B4-BE49-F238E27FC236}">
              <a16:creationId xmlns:a16="http://schemas.microsoft.com/office/drawing/2014/main" id="{0768D6F5-E9FA-48D2-8D7E-66489A4F26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34" name="Text Box 1">
          <a:extLst>
            <a:ext uri="{FF2B5EF4-FFF2-40B4-BE49-F238E27FC236}">
              <a16:creationId xmlns:a16="http://schemas.microsoft.com/office/drawing/2014/main" id="{E7FD8C0F-6EF7-4418-BCB0-4D59171855F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35" name="Text Box 1">
          <a:extLst>
            <a:ext uri="{FF2B5EF4-FFF2-40B4-BE49-F238E27FC236}">
              <a16:creationId xmlns:a16="http://schemas.microsoft.com/office/drawing/2014/main" id="{DB6C2416-A788-4E79-91FE-188E3F861F7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36" name="Text Box 1">
          <a:extLst>
            <a:ext uri="{FF2B5EF4-FFF2-40B4-BE49-F238E27FC236}">
              <a16:creationId xmlns:a16="http://schemas.microsoft.com/office/drawing/2014/main" id="{E675BD0B-9386-4CFF-9CFE-4163417A3E5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37" name="Text Box 1">
          <a:extLst>
            <a:ext uri="{FF2B5EF4-FFF2-40B4-BE49-F238E27FC236}">
              <a16:creationId xmlns:a16="http://schemas.microsoft.com/office/drawing/2014/main" id="{56B6AA7E-5D3D-423B-B70A-2C913F8A2EE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38" name="Text Box 1">
          <a:extLst>
            <a:ext uri="{FF2B5EF4-FFF2-40B4-BE49-F238E27FC236}">
              <a16:creationId xmlns:a16="http://schemas.microsoft.com/office/drawing/2014/main" id="{584E614D-7136-470F-ACEA-F5D00A8D279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39" name="Text Box 1">
          <a:extLst>
            <a:ext uri="{FF2B5EF4-FFF2-40B4-BE49-F238E27FC236}">
              <a16:creationId xmlns:a16="http://schemas.microsoft.com/office/drawing/2014/main" id="{45E0F551-6D73-4114-84AE-FDFAAF63F72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40" name="Text Box 1">
          <a:extLst>
            <a:ext uri="{FF2B5EF4-FFF2-40B4-BE49-F238E27FC236}">
              <a16:creationId xmlns:a16="http://schemas.microsoft.com/office/drawing/2014/main" id="{68F8104B-1068-4E92-B6E2-3558EA09794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41" name="Text Box 1">
          <a:extLst>
            <a:ext uri="{FF2B5EF4-FFF2-40B4-BE49-F238E27FC236}">
              <a16:creationId xmlns:a16="http://schemas.microsoft.com/office/drawing/2014/main" id="{506477D6-0A11-49EA-AB6D-34FF3A0B09A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42" name="Text Box 1">
          <a:extLst>
            <a:ext uri="{FF2B5EF4-FFF2-40B4-BE49-F238E27FC236}">
              <a16:creationId xmlns:a16="http://schemas.microsoft.com/office/drawing/2014/main" id="{B6D1B0CC-1DF7-43FB-AA94-EB7E16B5E8C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43" name="Text Box 1">
          <a:extLst>
            <a:ext uri="{FF2B5EF4-FFF2-40B4-BE49-F238E27FC236}">
              <a16:creationId xmlns:a16="http://schemas.microsoft.com/office/drawing/2014/main" id="{2E336679-2CC0-482C-8842-8FF9603F78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44" name="Text Box 1">
          <a:extLst>
            <a:ext uri="{FF2B5EF4-FFF2-40B4-BE49-F238E27FC236}">
              <a16:creationId xmlns:a16="http://schemas.microsoft.com/office/drawing/2014/main" id="{FAAEF3F5-6DA3-47B4-9278-6F131A0F54F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45" name="Text Box 1">
          <a:extLst>
            <a:ext uri="{FF2B5EF4-FFF2-40B4-BE49-F238E27FC236}">
              <a16:creationId xmlns:a16="http://schemas.microsoft.com/office/drawing/2014/main" id="{A34FEAA3-7EE0-4AAC-B558-1113BECEA71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46" name="Text Box 1">
          <a:extLst>
            <a:ext uri="{FF2B5EF4-FFF2-40B4-BE49-F238E27FC236}">
              <a16:creationId xmlns:a16="http://schemas.microsoft.com/office/drawing/2014/main" id="{6A937F69-BE5B-4396-BDAA-7B8A205F3F7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47" name="Text Box 1">
          <a:extLst>
            <a:ext uri="{FF2B5EF4-FFF2-40B4-BE49-F238E27FC236}">
              <a16:creationId xmlns:a16="http://schemas.microsoft.com/office/drawing/2014/main" id="{A17ABFDC-6FF6-4B8A-AB7E-BF7039941BA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48" name="Text Box 1">
          <a:extLst>
            <a:ext uri="{FF2B5EF4-FFF2-40B4-BE49-F238E27FC236}">
              <a16:creationId xmlns:a16="http://schemas.microsoft.com/office/drawing/2014/main" id="{8198C5DF-F471-4894-950C-D34CF822131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49" name="Text Box 1">
          <a:extLst>
            <a:ext uri="{FF2B5EF4-FFF2-40B4-BE49-F238E27FC236}">
              <a16:creationId xmlns:a16="http://schemas.microsoft.com/office/drawing/2014/main" id="{AFC18EB5-4188-465D-9197-62FF5CF6E50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50" name="Text Box 1">
          <a:extLst>
            <a:ext uri="{FF2B5EF4-FFF2-40B4-BE49-F238E27FC236}">
              <a16:creationId xmlns:a16="http://schemas.microsoft.com/office/drawing/2014/main" id="{B0D0E6F0-0D45-4987-A0F1-A6B7FC176AA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51" name="Text Box 1">
          <a:extLst>
            <a:ext uri="{FF2B5EF4-FFF2-40B4-BE49-F238E27FC236}">
              <a16:creationId xmlns:a16="http://schemas.microsoft.com/office/drawing/2014/main" id="{E1CB761A-159E-4BCD-BF0F-7639E96CE7B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52" name="Text Box 1">
          <a:extLst>
            <a:ext uri="{FF2B5EF4-FFF2-40B4-BE49-F238E27FC236}">
              <a16:creationId xmlns:a16="http://schemas.microsoft.com/office/drawing/2014/main" id="{EDA6D7F7-0E87-464C-8C08-2122B03F813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53" name="Text Box 1">
          <a:extLst>
            <a:ext uri="{FF2B5EF4-FFF2-40B4-BE49-F238E27FC236}">
              <a16:creationId xmlns:a16="http://schemas.microsoft.com/office/drawing/2014/main" id="{0D5372E3-DEFC-4746-8C9B-F52FDB27E02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54" name="Text Box 1">
          <a:extLst>
            <a:ext uri="{FF2B5EF4-FFF2-40B4-BE49-F238E27FC236}">
              <a16:creationId xmlns:a16="http://schemas.microsoft.com/office/drawing/2014/main" id="{1137F219-2D9E-4A70-82F0-FDB85C61012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55" name="Text Box 1">
          <a:extLst>
            <a:ext uri="{FF2B5EF4-FFF2-40B4-BE49-F238E27FC236}">
              <a16:creationId xmlns:a16="http://schemas.microsoft.com/office/drawing/2014/main" id="{EB910D46-60C5-4FC4-89AD-BDB447AACB0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56" name="Text Box 1">
          <a:extLst>
            <a:ext uri="{FF2B5EF4-FFF2-40B4-BE49-F238E27FC236}">
              <a16:creationId xmlns:a16="http://schemas.microsoft.com/office/drawing/2014/main" id="{82DF6754-751D-4759-8178-C9ABEBC945D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57" name="Text Box 1">
          <a:extLst>
            <a:ext uri="{FF2B5EF4-FFF2-40B4-BE49-F238E27FC236}">
              <a16:creationId xmlns:a16="http://schemas.microsoft.com/office/drawing/2014/main" id="{08DA2204-6BF6-4A8A-881A-43E95EBE5FD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58" name="Text Box 1">
          <a:extLst>
            <a:ext uri="{FF2B5EF4-FFF2-40B4-BE49-F238E27FC236}">
              <a16:creationId xmlns:a16="http://schemas.microsoft.com/office/drawing/2014/main" id="{7C6E0258-15E9-4D1E-9BEA-65A02C874B6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59" name="Text Box 1">
          <a:extLst>
            <a:ext uri="{FF2B5EF4-FFF2-40B4-BE49-F238E27FC236}">
              <a16:creationId xmlns:a16="http://schemas.microsoft.com/office/drawing/2014/main" id="{1BAF8984-7E51-48AE-8006-D8B7BE23DCF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60" name="Text Box 1">
          <a:extLst>
            <a:ext uri="{FF2B5EF4-FFF2-40B4-BE49-F238E27FC236}">
              <a16:creationId xmlns:a16="http://schemas.microsoft.com/office/drawing/2014/main" id="{869B7E7D-B318-4B8A-B1D0-E5F30528C36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61" name="Text Box 1">
          <a:extLst>
            <a:ext uri="{FF2B5EF4-FFF2-40B4-BE49-F238E27FC236}">
              <a16:creationId xmlns:a16="http://schemas.microsoft.com/office/drawing/2014/main" id="{1FBB2DE7-24F2-439F-AB31-5220D05610F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62" name="Text Box 1">
          <a:extLst>
            <a:ext uri="{FF2B5EF4-FFF2-40B4-BE49-F238E27FC236}">
              <a16:creationId xmlns:a16="http://schemas.microsoft.com/office/drawing/2014/main" id="{9E445FA6-68BF-4E86-B7FC-3FE9AD09BF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63" name="Text Box 1">
          <a:extLst>
            <a:ext uri="{FF2B5EF4-FFF2-40B4-BE49-F238E27FC236}">
              <a16:creationId xmlns:a16="http://schemas.microsoft.com/office/drawing/2014/main" id="{DF7FD94D-DC0F-4768-A5E5-8D22FF6249E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64" name="Text Box 1">
          <a:extLst>
            <a:ext uri="{FF2B5EF4-FFF2-40B4-BE49-F238E27FC236}">
              <a16:creationId xmlns:a16="http://schemas.microsoft.com/office/drawing/2014/main" id="{E243E13D-3F52-40C0-977C-9B3CB399A70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65" name="Text Box 1">
          <a:extLst>
            <a:ext uri="{FF2B5EF4-FFF2-40B4-BE49-F238E27FC236}">
              <a16:creationId xmlns:a16="http://schemas.microsoft.com/office/drawing/2014/main" id="{39487FB1-633D-43B6-89D5-F2DDD2DD834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66" name="Text Box 1">
          <a:extLst>
            <a:ext uri="{FF2B5EF4-FFF2-40B4-BE49-F238E27FC236}">
              <a16:creationId xmlns:a16="http://schemas.microsoft.com/office/drawing/2014/main" id="{D27DEF98-7749-4C33-B535-475F2425C04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67" name="Text Box 1">
          <a:extLst>
            <a:ext uri="{FF2B5EF4-FFF2-40B4-BE49-F238E27FC236}">
              <a16:creationId xmlns:a16="http://schemas.microsoft.com/office/drawing/2014/main" id="{8FF0E0A6-3AA2-4745-B402-EE05A58861B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68" name="Text Box 1">
          <a:extLst>
            <a:ext uri="{FF2B5EF4-FFF2-40B4-BE49-F238E27FC236}">
              <a16:creationId xmlns:a16="http://schemas.microsoft.com/office/drawing/2014/main" id="{40ABD4C3-977B-425E-A462-6449B777916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69" name="Text Box 1">
          <a:extLst>
            <a:ext uri="{FF2B5EF4-FFF2-40B4-BE49-F238E27FC236}">
              <a16:creationId xmlns:a16="http://schemas.microsoft.com/office/drawing/2014/main" id="{7752A750-83D5-4911-B9B5-D4DE2229AA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70" name="Text Box 1">
          <a:extLst>
            <a:ext uri="{FF2B5EF4-FFF2-40B4-BE49-F238E27FC236}">
              <a16:creationId xmlns:a16="http://schemas.microsoft.com/office/drawing/2014/main" id="{C978CB0E-3C52-4E0C-AAAD-AABDD02B0A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71" name="Text Box 1">
          <a:extLst>
            <a:ext uri="{FF2B5EF4-FFF2-40B4-BE49-F238E27FC236}">
              <a16:creationId xmlns:a16="http://schemas.microsoft.com/office/drawing/2014/main" id="{469AF6F6-0135-4631-AF9D-33ECA97DCD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72" name="Text Box 1">
          <a:extLst>
            <a:ext uri="{FF2B5EF4-FFF2-40B4-BE49-F238E27FC236}">
              <a16:creationId xmlns:a16="http://schemas.microsoft.com/office/drawing/2014/main" id="{0AE23005-7C24-4246-AF30-B861FFF738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73" name="Text Box 1">
          <a:extLst>
            <a:ext uri="{FF2B5EF4-FFF2-40B4-BE49-F238E27FC236}">
              <a16:creationId xmlns:a16="http://schemas.microsoft.com/office/drawing/2014/main" id="{31763F32-E8BC-4DC5-A6D0-2D9FEB5764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74" name="Text Box 1">
          <a:extLst>
            <a:ext uri="{FF2B5EF4-FFF2-40B4-BE49-F238E27FC236}">
              <a16:creationId xmlns:a16="http://schemas.microsoft.com/office/drawing/2014/main" id="{835C9EE3-50AC-4DCC-975F-FEACA632A90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75" name="Text Box 1">
          <a:extLst>
            <a:ext uri="{FF2B5EF4-FFF2-40B4-BE49-F238E27FC236}">
              <a16:creationId xmlns:a16="http://schemas.microsoft.com/office/drawing/2014/main" id="{AFFC9427-6EA9-44B4-B618-4ACEAA402F1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76" name="Text Box 1">
          <a:extLst>
            <a:ext uri="{FF2B5EF4-FFF2-40B4-BE49-F238E27FC236}">
              <a16:creationId xmlns:a16="http://schemas.microsoft.com/office/drawing/2014/main" id="{36A5B804-10E7-4CB1-B31E-3D1FE75F31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177" name="Text Box 1">
          <a:extLst>
            <a:ext uri="{FF2B5EF4-FFF2-40B4-BE49-F238E27FC236}">
              <a16:creationId xmlns:a16="http://schemas.microsoft.com/office/drawing/2014/main" id="{C250B12F-1BC2-46D7-ACF8-926A3EC75A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78" name="Text Box 1">
          <a:extLst>
            <a:ext uri="{FF2B5EF4-FFF2-40B4-BE49-F238E27FC236}">
              <a16:creationId xmlns:a16="http://schemas.microsoft.com/office/drawing/2014/main" id="{87F5F267-BFB7-4CC6-A7B3-CA849EB3B1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79" name="Text Box 1">
          <a:extLst>
            <a:ext uri="{FF2B5EF4-FFF2-40B4-BE49-F238E27FC236}">
              <a16:creationId xmlns:a16="http://schemas.microsoft.com/office/drawing/2014/main" id="{099C1E1C-DF48-420A-A3DF-8DA771E89E4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80" name="Text Box 1">
          <a:extLst>
            <a:ext uri="{FF2B5EF4-FFF2-40B4-BE49-F238E27FC236}">
              <a16:creationId xmlns:a16="http://schemas.microsoft.com/office/drawing/2014/main" id="{64C6C604-F653-4B81-A87B-BEE2935A26F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81" name="Text Box 1">
          <a:extLst>
            <a:ext uri="{FF2B5EF4-FFF2-40B4-BE49-F238E27FC236}">
              <a16:creationId xmlns:a16="http://schemas.microsoft.com/office/drawing/2014/main" id="{CEC19D79-C2CF-419B-904B-93BC961204B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82" name="Text Box 1">
          <a:extLst>
            <a:ext uri="{FF2B5EF4-FFF2-40B4-BE49-F238E27FC236}">
              <a16:creationId xmlns:a16="http://schemas.microsoft.com/office/drawing/2014/main" id="{6239D308-2F28-4C7E-B8A9-CDCC4AA2012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83" name="Text Box 1">
          <a:extLst>
            <a:ext uri="{FF2B5EF4-FFF2-40B4-BE49-F238E27FC236}">
              <a16:creationId xmlns:a16="http://schemas.microsoft.com/office/drawing/2014/main" id="{4748C290-DBE4-4D69-9DCC-57767180122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84" name="Text Box 1">
          <a:extLst>
            <a:ext uri="{FF2B5EF4-FFF2-40B4-BE49-F238E27FC236}">
              <a16:creationId xmlns:a16="http://schemas.microsoft.com/office/drawing/2014/main" id="{F852210D-1141-486C-94FF-4974800C195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85" name="Text Box 1">
          <a:extLst>
            <a:ext uri="{FF2B5EF4-FFF2-40B4-BE49-F238E27FC236}">
              <a16:creationId xmlns:a16="http://schemas.microsoft.com/office/drawing/2014/main" id="{E7CEBE1A-94CD-474D-ABEB-E2E9CFE0354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86" name="Text Box 1">
          <a:extLst>
            <a:ext uri="{FF2B5EF4-FFF2-40B4-BE49-F238E27FC236}">
              <a16:creationId xmlns:a16="http://schemas.microsoft.com/office/drawing/2014/main" id="{871C8F39-6EA5-4F57-999D-435C04AAEDD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87" name="Text Box 1">
          <a:extLst>
            <a:ext uri="{FF2B5EF4-FFF2-40B4-BE49-F238E27FC236}">
              <a16:creationId xmlns:a16="http://schemas.microsoft.com/office/drawing/2014/main" id="{B9E588C4-F7F6-4740-A537-FBCA399CF5B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88" name="Text Box 1">
          <a:extLst>
            <a:ext uri="{FF2B5EF4-FFF2-40B4-BE49-F238E27FC236}">
              <a16:creationId xmlns:a16="http://schemas.microsoft.com/office/drawing/2014/main" id="{17F8E5BF-5A3D-4F98-B87D-258BEC4C2D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89" name="Text Box 1">
          <a:extLst>
            <a:ext uri="{FF2B5EF4-FFF2-40B4-BE49-F238E27FC236}">
              <a16:creationId xmlns:a16="http://schemas.microsoft.com/office/drawing/2014/main" id="{EA1F4C51-7730-42BB-9A34-9B4BEDFB025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90" name="Text Box 1">
          <a:extLst>
            <a:ext uri="{FF2B5EF4-FFF2-40B4-BE49-F238E27FC236}">
              <a16:creationId xmlns:a16="http://schemas.microsoft.com/office/drawing/2014/main" id="{B1A9F77C-B64F-4941-97D8-B3E8D6CDD1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91" name="Text Box 1">
          <a:extLst>
            <a:ext uri="{FF2B5EF4-FFF2-40B4-BE49-F238E27FC236}">
              <a16:creationId xmlns:a16="http://schemas.microsoft.com/office/drawing/2014/main" id="{32224BC6-24DB-41CD-8305-D08A62BB1CC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92" name="Text Box 1">
          <a:extLst>
            <a:ext uri="{FF2B5EF4-FFF2-40B4-BE49-F238E27FC236}">
              <a16:creationId xmlns:a16="http://schemas.microsoft.com/office/drawing/2014/main" id="{27A7AA22-7103-4355-9002-DF57E594F4E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6F05ABE9-AAC2-4DEB-9596-DC8CB8F12F5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CCE899AF-103B-40DD-A336-D2D8B80AFF2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5A4C3BC4-7BFF-4547-B9B0-63E93A258CA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196" name="Text Box 1">
          <a:extLst>
            <a:ext uri="{FF2B5EF4-FFF2-40B4-BE49-F238E27FC236}">
              <a16:creationId xmlns:a16="http://schemas.microsoft.com/office/drawing/2014/main" id="{733BF44C-3692-4659-82FB-BD816B96E09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197" name="Text Box 1">
          <a:extLst>
            <a:ext uri="{FF2B5EF4-FFF2-40B4-BE49-F238E27FC236}">
              <a16:creationId xmlns:a16="http://schemas.microsoft.com/office/drawing/2014/main" id="{45120969-294E-468C-AC23-E9CCA2D58D7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98" name="Text Box 1">
          <a:extLst>
            <a:ext uri="{FF2B5EF4-FFF2-40B4-BE49-F238E27FC236}">
              <a16:creationId xmlns:a16="http://schemas.microsoft.com/office/drawing/2014/main" id="{E0DE290B-373D-4541-808E-FBDF117E82C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199" name="Text Box 1">
          <a:extLst>
            <a:ext uri="{FF2B5EF4-FFF2-40B4-BE49-F238E27FC236}">
              <a16:creationId xmlns:a16="http://schemas.microsoft.com/office/drawing/2014/main" id="{53B4EA66-3A9C-4E07-8599-1AF50A8827F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00" name="Text Box 1">
          <a:extLst>
            <a:ext uri="{FF2B5EF4-FFF2-40B4-BE49-F238E27FC236}">
              <a16:creationId xmlns:a16="http://schemas.microsoft.com/office/drawing/2014/main" id="{E0D92DEA-94C8-431C-B3F3-312DAE78E4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01" name="Text Box 1">
          <a:extLst>
            <a:ext uri="{FF2B5EF4-FFF2-40B4-BE49-F238E27FC236}">
              <a16:creationId xmlns:a16="http://schemas.microsoft.com/office/drawing/2014/main" id="{88D049EC-A54A-4AA8-87C4-A2418DEB123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2" name="Text Box 1">
          <a:extLst>
            <a:ext uri="{FF2B5EF4-FFF2-40B4-BE49-F238E27FC236}">
              <a16:creationId xmlns:a16="http://schemas.microsoft.com/office/drawing/2014/main" id="{CED0874C-6064-4368-A652-86A51CF4670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3" name="Text Box 1">
          <a:extLst>
            <a:ext uri="{FF2B5EF4-FFF2-40B4-BE49-F238E27FC236}">
              <a16:creationId xmlns:a16="http://schemas.microsoft.com/office/drawing/2014/main" id="{4B56B778-1295-4809-9380-2C0028457D1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4" name="Text Box 1">
          <a:extLst>
            <a:ext uri="{FF2B5EF4-FFF2-40B4-BE49-F238E27FC236}">
              <a16:creationId xmlns:a16="http://schemas.microsoft.com/office/drawing/2014/main" id="{F16BE0C2-5EBF-45FB-A698-854133A4E8A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5" name="Text Box 1">
          <a:extLst>
            <a:ext uri="{FF2B5EF4-FFF2-40B4-BE49-F238E27FC236}">
              <a16:creationId xmlns:a16="http://schemas.microsoft.com/office/drawing/2014/main" id="{E0862A5F-AA3D-4778-AB80-E15C32B3FC9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6" name="Text Box 1">
          <a:extLst>
            <a:ext uri="{FF2B5EF4-FFF2-40B4-BE49-F238E27FC236}">
              <a16:creationId xmlns:a16="http://schemas.microsoft.com/office/drawing/2014/main" id="{E3C1D171-082A-4D14-8145-87D48316CE6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7" name="Text Box 1">
          <a:extLst>
            <a:ext uri="{FF2B5EF4-FFF2-40B4-BE49-F238E27FC236}">
              <a16:creationId xmlns:a16="http://schemas.microsoft.com/office/drawing/2014/main" id="{F7ECDBDF-03EF-4C5B-B05A-45310BD5C3F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8" name="Text Box 1">
          <a:extLst>
            <a:ext uri="{FF2B5EF4-FFF2-40B4-BE49-F238E27FC236}">
              <a16:creationId xmlns:a16="http://schemas.microsoft.com/office/drawing/2014/main" id="{E58B0D56-C6B9-429C-9671-AB1CA84F485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09" name="Text Box 1">
          <a:extLst>
            <a:ext uri="{FF2B5EF4-FFF2-40B4-BE49-F238E27FC236}">
              <a16:creationId xmlns:a16="http://schemas.microsoft.com/office/drawing/2014/main" id="{44048133-B9D7-445A-8BDD-9E64C471BA7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0" name="Text Box 1">
          <a:extLst>
            <a:ext uri="{FF2B5EF4-FFF2-40B4-BE49-F238E27FC236}">
              <a16:creationId xmlns:a16="http://schemas.microsoft.com/office/drawing/2014/main" id="{13A8A70A-A767-494B-B3AF-261B3838976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1" name="Text Box 1">
          <a:extLst>
            <a:ext uri="{FF2B5EF4-FFF2-40B4-BE49-F238E27FC236}">
              <a16:creationId xmlns:a16="http://schemas.microsoft.com/office/drawing/2014/main" id="{5E79E59F-0E83-444C-B967-7BF4F99DB63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2" name="Text Box 1">
          <a:extLst>
            <a:ext uri="{FF2B5EF4-FFF2-40B4-BE49-F238E27FC236}">
              <a16:creationId xmlns:a16="http://schemas.microsoft.com/office/drawing/2014/main" id="{D02C2CDE-08BE-4F5B-B748-B06818EC206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3" name="Text Box 1">
          <a:extLst>
            <a:ext uri="{FF2B5EF4-FFF2-40B4-BE49-F238E27FC236}">
              <a16:creationId xmlns:a16="http://schemas.microsoft.com/office/drawing/2014/main" id="{65E39F48-4A58-4C91-990D-6FD647068CD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4" name="Text Box 1">
          <a:extLst>
            <a:ext uri="{FF2B5EF4-FFF2-40B4-BE49-F238E27FC236}">
              <a16:creationId xmlns:a16="http://schemas.microsoft.com/office/drawing/2014/main" id="{640DCA1A-A458-4B83-AEEC-318B06DC82B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5" name="Text Box 1">
          <a:extLst>
            <a:ext uri="{FF2B5EF4-FFF2-40B4-BE49-F238E27FC236}">
              <a16:creationId xmlns:a16="http://schemas.microsoft.com/office/drawing/2014/main" id="{03A1C527-8CC0-4C82-8E68-E4B3362FF6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6" name="Text Box 1">
          <a:extLst>
            <a:ext uri="{FF2B5EF4-FFF2-40B4-BE49-F238E27FC236}">
              <a16:creationId xmlns:a16="http://schemas.microsoft.com/office/drawing/2014/main" id="{6B1E18F6-9972-4F03-88DB-2A5A567D441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C60C0F13-1F48-4DA2-B5F2-1BBE3BAFB2B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18" name="Text Box 1">
          <a:extLst>
            <a:ext uri="{FF2B5EF4-FFF2-40B4-BE49-F238E27FC236}">
              <a16:creationId xmlns:a16="http://schemas.microsoft.com/office/drawing/2014/main" id="{2146BA34-AB98-4C2C-A78D-95F41A9A0C0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19" name="Text Box 1">
          <a:extLst>
            <a:ext uri="{FF2B5EF4-FFF2-40B4-BE49-F238E27FC236}">
              <a16:creationId xmlns:a16="http://schemas.microsoft.com/office/drawing/2014/main" id="{DF0DE846-322A-4CFF-9CC1-BE89190B4C8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20" name="Text Box 1">
          <a:extLst>
            <a:ext uri="{FF2B5EF4-FFF2-40B4-BE49-F238E27FC236}">
              <a16:creationId xmlns:a16="http://schemas.microsoft.com/office/drawing/2014/main" id="{B5DECA84-A3A8-4FE2-87F6-97C4246F97D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21" name="Text Box 1">
          <a:extLst>
            <a:ext uri="{FF2B5EF4-FFF2-40B4-BE49-F238E27FC236}">
              <a16:creationId xmlns:a16="http://schemas.microsoft.com/office/drawing/2014/main" id="{8E5E078B-1BA7-4388-9CB9-44DF6123FB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22" name="Text Box 1">
          <a:extLst>
            <a:ext uri="{FF2B5EF4-FFF2-40B4-BE49-F238E27FC236}">
              <a16:creationId xmlns:a16="http://schemas.microsoft.com/office/drawing/2014/main" id="{61F284C2-9D02-4978-A0D7-62DB36F13F7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23" name="Text Box 1">
          <a:extLst>
            <a:ext uri="{FF2B5EF4-FFF2-40B4-BE49-F238E27FC236}">
              <a16:creationId xmlns:a16="http://schemas.microsoft.com/office/drawing/2014/main" id="{66CF2A9F-BDFB-4E69-AD5A-4AE2B1B3931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24" name="Text Box 1">
          <a:extLst>
            <a:ext uri="{FF2B5EF4-FFF2-40B4-BE49-F238E27FC236}">
              <a16:creationId xmlns:a16="http://schemas.microsoft.com/office/drawing/2014/main" id="{A5F01139-0693-45E8-89E5-75ED5F7B9B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25" name="Text Box 1">
          <a:extLst>
            <a:ext uri="{FF2B5EF4-FFF2-40B4-BE49-F238E27FC236}">
              <a16:creationId xmlns:a16="http://schemas.microsoft.com/office/drawing/2014/main" id="{146C9FAE-D1F8-4224-BB08-9CF4B35DAE0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26" name="Text Box 1">
          <a:extLst>
            <a:ext uri="{FF2B5EF4-FFF2-40B4-BE49-F238E27FC236}">
              <a16:creationId xmlns:a16="http://schemas.microsoft.com/office/drawing/2014/main" id="{D5B17B36-C9C7-45B2-967C-A09162446D0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27" name="Text Box 1">
          <a:extLst>
            <a:ext uri="{FF2B5EF4-FFF2-40B4-BE49-F238E27FC236}">
              <a16:creationId xmlns:a16="http://schemas.microsoft.com/office/drawing/2014/main" id="{C97E7E93-F1C7-4CB2-8FF4-6E91665DE25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28" name="Text Box 1">
          <a:extLst>
            <a:ext uri="{FF2B5EF4-FFF2-40B4-BE49-F238E27FC236}">
              <a16:creationId xmlns:a16="http://schemas.microsoft.com/office/drawing/2014/main" id="{7B3BB7CC-33A7-40B2-9204-70073391C2B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29" name="Text Box 1">
          <a:extLst>
            <a:ext uri="{FF2B5EF4-FFF2-40B4-BE49-F238E27FC236}">
              <a16:creationId xmlns:a16="http://schemas.microsoft.com/office/drawing/2014/main" id="{614A6C86-4B37-46AF-8674-CEE4F26A381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30" name="Text Box 1">
          <a:extLst>
            <a:ext uri="{FF2B5EF4-FFF2-40B4-BE49-F238E27FC236}">
              <a16:creationId xmlns:a16="http://schemas.microsoft.com/office/drawing/2014/main" id="{171ABC5C-EA5E-4BFA-A95B-DFBDD7C457E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31" name="Text Box 1">
          <a:extLst>
            <a:ext uri="{FF2B5EF4-FFF2-40B4-BE49-F238E27FC236}">
              <a16:creationId xmlns:a16="http://schemas.microsoft.com/office/drawing/2014/main" id="{89AE19FB-A21A-4BE8-981C-B671C5F3BDB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32" name="Text Box 1">
          <a:extLst>
            <a:ext uri="{FF2B5EF4-FFF2-40B4-BE49-F238E27FC236}">
              <a16:creationId xmlns:a16="http://schemas.microsoft.com/office/drawing/2014/main" id="{3073986F-278A-4E82-90D0-48062514815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33" name="Text Box 1">
          <a:extLst>
            <a:ext uri="{FF2B5EF4-FFF2-40B4-BE49-F238E27FC236}">
              <a16:creationId xmlns:a16="http://schemas.microsoft.com/office/drawing/2014/main" id="{0C46963D-EE97-4C09-AC03-9F229A26854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34" name="Text Box 1">
          <a:extLst>
            <a:ext uri="{FF2B5EF4-FFF2-40B4-BE49-F238E27FC236}">
              <a16:creationId xmlns:a16="http://schemas.microsoft.com/office/drawing/2014/main" id="{52B732C8-06C7-464A-BA14-D1EE7D7E719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35" name="Text Box 1">
          <a:extLst>
            <a:ext uri="{FF2B5EF4-FFF2-40B4-BE49-F238E27FC236}">
              <a16:creationId xmlns:a16="http://schemas.microsoft.com/office/drawing/2014/main" id="{D686E743-B528-4F9C-90F3-BE41A1B7FC6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36" name="Text Box 1">
          <a:extLst>
            <a:ext uri="{FF2B5EF4-FFF2-40B4-BE49-F238E27FC236}">
              <a16:creationId xmlns:a16="http://schemas.microsoft.com/office/drawing/2014/main" id="{0B929F81-6C5F-4360-B0E8-E2719EB9078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37" name="Text Box 1">
          <a:extLst>
            <a:ext uri="{FF2B5EF4-FFF2-40B4-BE49-F238E27FC236}">
              <a16:creationId xmlns:a16="http://schemas.microsoft.com/office/drawing/2014/main" id="{BD6C52CA-4A33-4BB3-8E65-12BA4D47BCA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38" name="Text Box 1">
          <a:extLst>
            <a:ext uri="{FF2B5EF4-FFF2-40B4-BE49-F238E27FC236}">
              <a16:creationId xmlns:a16="http://schemas.microsoft.com/office/drawing/2014/main" id="{B920D00A-708A-4C84-A815-B2448DBDD90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39" name="Text Box 1">
          <a:extLst>
            <a:ext uri="{FF2B5EF4-FFF2-40B4-BE49-F238E27FC236}">
              <a16:creationId xmlns:a16="http://schemas.microsoft.com/office/drawing/2014/main" id="{13613906-1D3F-41A5-A353-BE10CFE67B6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40" name="Text Box 1">
          <a:extLst>
            <a:ext uri="{FF2B5EF4-FFF2-40B4-BE49-F238E27FC236}">
              <a16:creationId xmlns:a16="http://schemas.microsoft.com/office/drawing/2014/main" id="{13205F8C-12A5-491F-893B-FEE317604FA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41" name="Text Box 1">
          <a:extLst>
            <a:ext uri="{FF2B5EF4-FFF2-40B4-BE49-F238E27FC236}">
              <a16:creationId xmlns:a16="http://schemas.microsoft.com/office/drawing/2014/main" id="{480DDF7D-A756-4E5E-8A4E-D15217F605B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42" name="Text Box 1">
          <a:extLst>
            <a:ext uri="{FF2B5EF4-FFF2-40B4-BE49-F238E27FC236}">
              <a16:creationId xmlns:a16="http://schemas.microsoft.com/office/drawing/2014/main" id="{7093229C-60E4-48DA-B856-98B6060556F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43" name="Text Box 1">
          <a:extLst>
            <a:ext uri="{FF2B5EF4-FFF2-40B4-BE49-F238E27FC236}">
              <a16:creationId xmlns:a16="http://schemas.microsoft.com/office/drawing/2014/main" id="{1883D96C-AC87-4AA7-982E-252F40455A6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44" name="Text Box 1">
          <a:extLst>
            <a:ext uri="{FF2B5EF4-FFF2-40B4-BE49-F238E27FC236}">
              <a16:creationId xmlns:a16="http://schemas.microsoft.com/office/drawing/2014/main" id="{98A3262E-73A7-4716-B5F6-69D26D82EFA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45" name="Text Box 1">
          <a:extLst>
            <a:ext uri="{FF2B5EF4-FFF2-40B4-BE49-F238E27FC236}">
              <a16:creationId xmlns:a16="http://schemas.microsoft.com/office/drawing/2014/main" id="{152FC4D7-FC1B-4E48-A53E-847C5E37136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46" name="Text Box 1">
          <a:extLst>
            <a:ext uri="{FF2B5EF4-FFF2-40B4-BE49-F238E27FC236}">
              <a16:creationId xmlns:a16="http://schemas.microsoft.com/office/drawing/2014/main" id="{38BCE116-D543-4B58-913A-14C8839726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47" name="Text Box 1">
          <a:extLst>
            <a:ext uri="{FF2B5EF4-FFF2-40B4-BE49-F238E27FC236}">
              <a16:creationId xmlns:a16="http://schemas.microsoft.com/office/drawing/2014/main" id="{0A73DE12-1E2A-4BC4-99F6-3DB934E048D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48" name="Text Box 1">
          <a:extLst>
            <a:ext uri="{FF2B5EF4-FFF2-40B4-BE49-F238E27FC236}">
              <a16:creationId xmlns:a16="http://schemas.microsoft.com/office/drawing/2014/main" id="{96EFDFCC-21FB-4098-890E-623D4F23BA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49" name="Text Box 1">
          <a:extLst>
            <a:ext uri="{FF2B5EF4-FFF2-40B4-BE49-F238E27FC236}">
              <a16:creationId xmlns:a16="http://schemas.microsoft.com/office/drawing/2014/main" id="{C26776F1-F909-4E5C-88CA-D07C514520C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50" name="Text Box 1">
          <a:extLst>
            <a:ext uri="{FF2B5EF4-FFF2-40B4-BE49-F238E27FC236}">
              <a16:creationId xmlns:a16="http://schemas.microsoft.com/office/drawing/2014/main" id="{DA13B8A5-2437-48FA-ADEB-5089A27140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51" name="Text Box 1">
          <a:extLst>
            <a:ext uri="{FF2B5EF4-FFF2-40B4-BE49-F238E27FC236}">
              <a16:creationId xmlns:a16="http://schemas.microsoft.com/office/drawing/2014/main" id="{4583BB59-DBF1-4EC1-BF65-37EF7AC42D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52" name="Text Box 1">
          <a:extLst>
            <a:ext uri="{FF2B5EF4-FFF2-40B4-BE49-F238E27FC236}">
              <a16:creationId xmlns:a16="http://schemas.microsoft.com/office/drawing/2014/main" id="{585B622F-7155-4989-8983-AD74C45612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53" name="Text Box 1">
          <a:extLst>
            <a:ext uri="{FF2B5EF4-FFF2-40B4-BE49-F238E27FC236}">
              <a16:creationId xmlns:a16="http://schemas.microsoft.com/office/drawing/2014/main" id="{5CCC0EC1-6B69-487C-B5ED-9EB79840106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54" name="Text Box 1">
          <a:extLst>
            <a:ext uri="{FF2B5EF4-FFF2-40B4-BE49-F238E27FC236}">
              <a16:creationId xmlns:a16="http://schemas.microsoft.com/office/drawing/2014/main" id="{A70EFAAC-DE1D-45F3-A566-D42B371EA68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55" name="Text Box 1">
          <a:extLst>
            <a:ext uri="{FF2B5EF4-FFF2-40B4-BE49-F238E27FC236}">
              <a16:creationId xmlns:a16="http://schemas.microsoft.com/office/drawing/2014/main" id="{491488F7-8B00-43C2-BF2F-B93F6DEF9B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56" name="Text Box 1">
          <a:extLst>
            <a:ext uri="{FF2B5EF4-FFF2-40B4-BE49-F238E27FC236}">
              <a16:creationId xmlns:a16="http://schemas.microsoft.com/office/drawing/2014/main" id="{A6612A6E-4B22-4822-B485-50D52C5CF2C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57" name="Text Box 1">
          <a:extLst>
            <a:ext uri="{FF2B5EF4-FFF2-40B4-BE49-F238E27FC236}">
              <a16:creationId xmlns:a16="http://schemas.microsoft.com/office/drawing/2014/main" id="{2BD8A0F8-F9FD-4740-BF77-2D6B394733D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58" name="Text Box 1">
          <a:extLst>
            <a:ext uri="{FF2B5EF4-FFF2-40B4-BE49-F238E27FC236}">
              <a16:creationId xmlns:a16="http://schemas.microsoft.com/office/drawing/2014/main" id="{EC881488-BF81-47F8-9DDA-21714A3F70B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59" name="Text Box 1">
          <a:extLst>
            <a:ext uri="{FF2B5EF4-FFF2-40B4-BE49-F238E27FC236}">
              <a16:creationId xmlns:a16="http://schemas.microsoft.com/office/drawing/2014/main" id="{BDB0808E-BEE6-4BF7-99BF-F8730127B28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60" name="Text Box 1">
          <a:extLst>
            <a:ext uri="{FF2B5EF4-FFF2-40B4-BE49-F238E27FC236}">
              <a16:creationId xmlns:a16="http://schemas.microsoft.com/office/drawing/2014/main" id="{CD131BB6-C4D2-409A-866C-FA8EB6458F8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61" name="Text Box 1">
          <a:extLst>
            <a:ext uri="{FF2B5EF4-FFF2-40B4-BE49-F238E27FC236}">
              <a16:creationId xmlns:a16="http://schemas.microsoft.com/office/drawing/2014/main" id="{6387919A-CA4E-4A60-9EDD-83BD8A06856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262" name="Text Box 1">
          <a:extLst>
            <a:ext uri="{FF2B5EF4-FFF2-40B4-BE49-F238E27FC236}">
              <a16:creationId xmlns:a16="http://schemas.microsoft.com/office/drawing/2014/main" id="{BC36146A-D7CD-4305-94B4-D35D6846706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263" name="Text Box 1">
          <a:extLst>
            <a:ext uri="{FF2B5EF4-FFF2-40B4-BE49-F238E27FC236}">
              <a16:creationId xmlns:a16="http://schemas.microsoft.com/office/drawing/2014/main" id="{E80B32FB-895A-4425-B649-198BAC0423C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264" name="Text Box 1">
          <a:extLst>
            <a:ext uri="{FF2B5EF4-FFF2-40B4-BE49-F238E27FC236}">
              <a16:creationId xmlns:a16="http://schemas.microsoft.com/office/drawing/2014/main" id="{15E52379-F660-40BE-A224-F8C713DD335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265" name="Text Box 1">
          <a:extLst>
            <a:ext uri="{FF2B5EF4-FFF2-40B4-BE49-F238E27FC236}">
              <a16:creationId xmlns:a16="http://schemas.microsoft.com/office/drawing/2014/main" id="{195C907E-A675-431B-9090-EF9AF654594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66" name="Text Box 1">
          <a:extLst>
            <a:ext uri="{FF2B5EF4-FFF2-40B4-BE49-F238E27FC236}">
              <a16:creationId xmlns:a16="http://schemas.microsoft.com/office/drawing/2014/main" id="{F5FDC8F6-6267-4B72-BF0A-F03331379BE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67" name="Text Box 1">
          <a:extLst>
            <a:ext uri="{FF2B5EF4-FFF2-40B4-BE49-F238E27FC236}">
              <a16:creationId xmlns:a16="http://schemas.microsoft.com/office/drawing/2014/main" id="{83719232-99E1-4985-B001-319E22B0E2D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68" name="Text Box 1">
          <a:extLst>
            <a:ext uri="{FF2B5EF4-FFF2-40B4-BE49-F238E27FC236}">
              <a16:creationId xmlns:a16="http://schemas.microsoft.com/office/drawing/2014/main" id="{E7AC8934-5151-4623-8A19-658C4029C9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69" name="Text Box 1">
          <a:extLst>
            <a:ext uri="{FF2B5EF4-FFF2-40B4-BE49-F238E27FC236}">
              <a16:creationId xmlns:a16="http://schemas.microsoft.com/office/drawing/2014/main" id="{796795BA-2385-4AF9-9586-E131ADA2E38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70" name="Text Box 1">
          <a:extLst>
            <a:ext uri="{FF2B5EF4-FFF2-40B4-BE49-F238E27FC236}">
              <a16:creationId xmlns:a16="http://schemas.microsoft.com/office/drawing/2014/main" id="{C4EC9F10-2DAE-4B64-A37B-030A8F4A656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71" name="Text Box 1">
          <a:extLst>
            <a:ext uri="{FF2B5EF4-FFF2-40B4-BE49-F238E27FC236}">
              <a16:creationId xmlns:a16="http://schemas.microsoft.com/office/drawing/2014/main" id="{4D3A121D-10E7-43C1-91BB-AC84F6D433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72" name="Text Box 1">
          <a:extLst>
            <a:ext uri="{FF2B5EF4-FFF2-40B4-BE49-F238E27FC236}">
              <a16:creationId xmlns:a16="http://schemas.microsoft.com/office/drawing/2014/main" id="{79C18C9D-6BE2-4963-80E9-095BC34025A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73" name="Text Box 1">
          <a:extLst>
            <a:ext uri="{FF2B5EF4-FFF2-40B4-BE49-F238E27FC236}">
              <a16:creationId xmlns:a16="http://schemas.microsoft.com/office/drawing/2014/main" id="{E1E97F35-6A40-450F-BE1D-9028F66607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74" name="Text Box 1">
          <a:extLst>
            <a:ext uri="{FF2B5EF4-FFF2-40B4-BE49-F238E27FC236}">
              <a16:creationId xmlns:a16="http://schemas.microsoft.com/office/drawing/2014/main" id="{4778661E-9B52-4FDA-B954-F90887FF75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75" name="Text Box 1">
          <a:extLst>
            <a:ext uri="{FF2B5EF4-FFF2-40B4-BE49-F238E27FC236}">
              <a16:creationId xmlns:a16="http://schemas.microsoft.com/office/drawing/2014/main" id="{F5A9C8B1-FE7E-415C-909D-D5F92B61738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76" name="Text Box 1">
          <a:extLst>
            <a:ext uri="{FF2B5EF4-FFF2-40B4-BE49-F238E27FC236}">
              <a16:creationId xmlns:a16="http://schemas.microsoft.com/office/drawing/2014/main" id="{BAAD6ABB-DED4-4A54-B46D-E3B5A5CD3CF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77" name="Text Box 1">
          <a:extLst>
            <a:ext uri="{FF2B5EF4-FFF2-40B4-BE49-F238E27FC236}">
              <a16:creationId xmlns:a16="http://schemas.microsoft.com/office/drawing/2014/main" id="{C4C66DC3-F9D2-44C2-A67C-911B5443D4F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78" name="Text Box 1">
          <a:extLst>
            <a:ext uri="{FF2B5EF4-FFF2-40B4-BE49-F238E27FC236}">
              <a16:creationId xmlns:a16="http://schemas.microsoft.com/office/drawing/2014/main" id="{FDFC4D1F-F910-4C80-8DBB-492CFAF8934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79" name="Text Box 1">
          <a:extLst>
            <a:ext uri="{FF2B5EF4-FFF2-40B4-BE49-F238E27FC236}">
              <a16:creationId xmlns:a16="http://schemas.microsoft.com/office/drawing/2014/main" id="{E9DAC314-32A1-4E21-A562-E8D236E010E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80" name="Text Box 1">
          <a:extLst>
            <a:ext uri="{FF2B5EF4-FFF2-40B4-BE49-F238E27FC236}">
              <a16:creationId xmlns:a16="http://schemas.microsoft.com/office/drawing/2014/main" id="{C30ED18D-E157-47A0-B027-155D2A697C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81" name="Text Box 1">
          <a:extLst>
            <a:ext uri="{FF2B5EF4-FFF2-40B4-BE49-F238E27FC236}">
              <a16:creationId xmlns:a16="http://schemas.microsoft.com/office/drawing/2014/main" id="{2AAEF311-2F1B-4192-B10E-BD8441B3002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82" name="Text Box 1">
          <a:extLst>
            <a:ext uri="{FF2B5EF4-FFF2-40B4-BE49-F238E27FC236}">
              <a16:creationId xmlns:a16="http://schemas.microsoft.com/office/drawing/2014/main" id="{B520AFD9-BF54-4F16-9FAF-59B3C5374A4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83" name="Text Box 1">
          <a:extLst>
            <a:ext uri="{FF2B5EF4-FFF2-40B4-BE49-F238E27FC236}">
              <a16:creationId xmlns:a16="http://schemas.microsoft.com/office/drawing/2014/main" id="{36EA9987-058D-41DA-A6CD-5A1067FDB49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284" name="Text Box 1">
          <a:extLst>
            <a:ext uri="{FF2B5EF4-FFF2-40B4-BE49-F238E27FC236}">
              <a16:creationId xmlns:a16="http://schemas.microsoft.com/office/drawing/2014/main" id="{F0A8F117-B38A-4715-B0AA-6FE177D217B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285" name="Text Box 1">
          <a:extLst>
            <a:ext uri="{FF2B5EF4-FFF2-40B4-BE49-F238E27FC236}">
              <a16:creationId xmlns:a16="http://schemas.microsoft.com/office/drawing/2014/main" id="{21CB2E35-CEFD-4D95-BB97-6CD8F3843C6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86" name="Text Box 1">
          <a:extLst>
            <a:ext uri="{FF2B5EF4-FFF2-40B4-BE49-F238E27FC236}">
              <a16:creationId xmlns:a16="http://schemas.microsoft.com/office/drawing/2014/main" id="{30A759B2-2A0D-4B42-894C-09517E6A997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87" name="Text Box 1">
          <a:extLst>
            <a:ext uri="{FF2B5EF4-FFF2-40B4-BE49-F238E27FC236}">
              <a16:creationId xmlns:a16="http://schemas.microsoft.com/office/drawing/2014/main" id="{AB3C7CD2-75FA-4F16-AB4D-72EC256F253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88" name="Text Box 1">
          <a:extLst>
            <a:ext uri="{FF2B5EF4-FFF2-40B4-BE49-F238E27FC236}">
              <a16:creationId xmlns:a16="http://schemas.microsoft.com/office/drawing/2014/main" id="{DC12F031-C098-4E4D-9142-3884C50A5A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289" name="Text Box 1">
          <a:extLst>
            <a:ext uri="{FF2B5EF4-FFF2-40B4-BE49-F238E27FC236}">
              <a16:creationId xmlns:a16="http://schemas.microsoft.com/office/drawing/2014/main" id="{D698B9E6-17F3-46BA-8112-68C7A9F9F5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0" name="Text Box 1">
          <a:extLst>
            <a:ext uri="{FF2B5EF4-FFF2-40B4-BE49-F238E27FC236}">
              <a16:creationId xmlns:a16="http://schemas.microsoft.com/office/drawing/2014/main" id="{9C04FFD0-4AC3-4674-AE2C-5DCF06AF567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1" name="Text Box 1">
          <a:extLst>
            <a:ext uri="{FF2B5EF4-FFF2-40B4-BE49-F238E27FC236}">
              <a16:creationId xmlns:a16="http://schemas.microsoft.com/office/drawing/2014/main" id="{213683DC-DA10-42DB-986E-37BFF8AEB87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2" name="Text Box 1">
          <a:extLst>
            <a:ext uri="{FF2B5EF4-FFF2-40B4-BE49-F238E27FC236}">
              <a16:creationId xmlns:a16="http://schemas.microsoft.com/office/drawing/2014/main" id="{515C6D8D-B80F-4A2E-8CE7-2A96027CF5B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3" name="Text Box 1">
          <a:extLst>
            <a:ext uri="{FF2B5EF4-FFF2-40B4-BE49-F238E27FC236}">
              <a16:creationId xmlns:a16="http://schemas.microsoft.com/office/drawing/2014/main" id="{D89A8724-D58B-41F3-BD44-0B100DCF03E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4" name="Text Box 1">
          <a:extLst>
            <a:ext uri="{FF2B5EF4-FFF2-40B4-BE49-F238E27FC236}">
              <a16:creationId xmlns:a16="http://schemas.microsoft.com/office/drawing/2014/main" id="{9768F7E5-C8F4-49D5-B22D-B1A6BAE9195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5" name="Text Box 1">
          <a:extLst>
            <a:ext uri="{FF2B5EF4-FFF2-40B4-BE49-F238E27FC236}">
              <a16:creationId xmlns:a16="http://schemas.microsoft.com/office/drawing/2014/main" id="{A7506DE9-EE5F-4851-8FD4-7577941FFA3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6" name="Text Box 1">
          <a:extLst>
            <a:ext uri="{FF2B5EF4-FFF2-40B4-BE49-F238E27FC236}">
              <a16:creationId xmlns:a16="http://schemas.microsoft.com/office/drawing/2014/main" id="{04D43C0F-55FD-4823-9633-C8A3D1D14B5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7" name="Text Box 1">
          <a:extLst>
            <a:ext uri="{FF2B5EF4-FFF2-40B4-BE49-F238E27FC236}">
              <a16:creationId xmlns:a16="http://schemas.microsoft.com/office/drawing/2014/main" id="{FAC6C22D-C6D4-415C-BF80-065FB505651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8" name="Text Box 1">
          <a:extLst>
            <a:ext uri="{FF2B5EF4-FFF2-40B4-BE49-F238E27FC236}">
              <a16:creationId xmlns:a16="http://schemas.microsoft.com/office/drawing/2014/main" id="{FB8DEDC6-7DDE-4472-95C5-51CA21FA90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299" name="Text Box 1">
          <a:extLst>
            <a:ext uri="{FF2B5EF4-FFF2-40B4-BE49-F238E27FC236}">
              <a16:creationId xmlns:a16="http://schemas.microsoft.com/office/drawing/2014/main" id="{4FF60AE7-0928-4965-881C-F0CAD98F0FD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300" name="Text Box 1">
          <a:extLst>
            <a:ext uri="{FF2B5EF4-FFF2-40B4-BE49-F238E27FC236}">
              <a16:creationId xmlns:a16="http://schemas.microsoft.com/office/drawing/2014/main" id="{05B9565E-2C93-4393-BD98-AA1A218A720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301" name="Text Box 1">
          <a:extLst>
            <a:ext uri="{FF2B5EF4-FFF2-40B4-BE49-F238E27FC236}">
              <a16:creationId xmlns:a16="http://schemas.microsoft.com/office/drawing/2014/main" id="{C4C7287B-FF5F-4D9E-9A7F-FA190EA7D0E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302" name="Text Box 1">
          <a:extLst>
            <a:ext uri="{FF2B5EF4-FFF2-40B4-BE49-F238E27FC236}">
              <a16:creationId xmlns:a16="http://schemas.microsoft.com/office/drawing/2014/main" id="{0CD5B2F7-CEBB-40D0-AE3A-5A5BF561888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303" name="Text Box 1">
          <a:extLst>
            <a:ext uri="{FF2B5EF4-FFF2-40B4-BE49-F238E27FC236}">
              <a16:creationId xmlns:a16="http://schemas.microsoft.com/office/drawing/2014/main" id="{0BC9C8E7-9043-4FC8-B875-5D17E0444F8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304" name="Text Box 1">
          <a:extLst>
            <a:ext uri="{FF2B5EF4-FFF2-40B4-BE49-F238E27FC236}">
              <a16:creationId xmlns:a16="http://schemas.microsoft.com/office/drawing/2014/main" id="{64E8A55D-24E6-4E8E-B6AC-8C5CA333D11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305" name="Text Box 1">
          <a:extLst>
            <a:ext uri="{FF2B5EF4-FFF2-40B4-BE49-F238E27FC236}">
              <a16:creationId xmlns:a16="http://schemas.microsoft.com/office/drawing/2014/main" id="{FB2B0975-DB47-4FAF-9600-A2BE5079094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06" name="Text Box 1">
          <a:extLst>
            <a:ext uri="{FF2B5EF4-FFF2-40B4-BE49-F238E27FC236}">
              <a16:creationId xmlns:a16="http://schemas.microsoft.com/office/drawing/2014/main" id="{A9A2B348-E5E6-4A95-9911-D33A99496A2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07" name="Text Box 1">
          <a:extLst>
            <a:ext uri="{FF2B5EF4-FFF2-40B4-BE49-F238E27FC236}">
              <a16:creationId xmlns:a16="http://schemas.microsoft.com/office/drawing/2014/main" id="{32C6BF10-60B5-410B-8BC8-3ABA60B5962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08" name="Text Box 1">
          <a:extLst>
            <a:ext uri="{FF2B5EF4-FFF2-40B4-BE49-F238E27FC236}">
              <a16:creationId xmlns:a16="http://schemas.microsoft.com/office/drawing/2014/main" id="{D2D589FF-AC95-4EE2-9643-BF1040A78A7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09" name="Text Box 1">
          <a:extLst>
            <a:ext uri="{FF2B5EF4-FFF2-40B4-BE49-F238E27FC236}">
              <a16:creationId xmlns:a16="http://schemas.microsoft.com/office/drawing/2014/main" id="{AB3B1093-D23B-4E5F-8E25-143704399D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10" name="Text Box 1">
          <a:extLst>
            <a:ext uri="{FF2B5EF4-FFF2-40B4-BE49-F238E27FC236}">
              <a16:creationId xmlns:a16="http://schemas.microsoft.com/office/drawing/2014/main" id="{2B4AC88B-FC7D-494F-90B9-395EAA5EBB1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11" name="Text Box 1">
          <a:extLst>
            <a:ext uri="{FF2B5EF4-FFF2-40B4-BE49-F238E27FC236}">
              <a16:creationId xmlns:a16="http://schemas.microsoft.com/office/drawing/2014/main" id="{ABC9F2EF-E2F9-4852-83D2-72D6ED19981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12" name="Text Box 1">
          <a:extLst>
            <a:ext uri="{FF2B5EF4-FFF2-40B4-BE49-F238E27FC236}">
              <a16:creationId xmlns:a16="http://schemas.microsoft.com/office/drawing/2014/main" id="{B89E3CDA-D15B-48D1-8F42-BF310BD4E5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13" name="Text Box 1">
          <a:extLst>
            <a:ext uri="{FF2B5EF4-FFF2-40B4-BE49-F238E27FC236}">
              <a16:creationId xmlns:a16="http://schemas.microsoft.com/office/drawing/2014/main" id="{18DF2913-A6D5-4E3F-8E40-B6D3C14F4C1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14" name="Text Box 1">
          <a:extLst>
            <a:ext uri="{FF2B5EF4-FFF2-40B4-BE49-F238E27FC236}">
              <a16:creationId xmlns:a16="http://schemas.microsoft.com/office/drawing/2014/main" id="{8DF40EA4-E6DA-4066-9199-EE56E110A4A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15" name="Text Box 1">
          <a:extLst>
            <a:ext uri="{FF2B5EF4-FFF2-40B4-BE49-F238E27FC236}">
              <a16:creationId xmlns:a16="http://schemas.microsoft.com/office/drawing/2014/main" id="{FA4E04C6-77A1-44AF-B5FB-07386E74DB6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16" name="Text Box 1">
          <a:extLst>
            <a:ext uri="{FF2B5EF4-FFF2-40B4-BE49-F238E27FC236}">
              <a16:creationId xmlns:a16="http://schemas.microsoft.com/office/drawing/2014/main" id="{97720E25-B95E-4F45-8277-430E47B5621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17" name="Text Box 1">
          <a:extLst>
            <a:ext uri="{FF2B5EF4-FFF2-40B4-BE49-F238E27FC236}">
              <a16:creationId xmlns:a16="http://schemas.microsoft.com/office/drawing/2014/main" id="{B438E5CA-D1C8-423B-91C1-78430731CD4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18" name="Text Box 1">
          <a:extLst>
            <a:ext uri="{FF2B5EF4-FFF2-40B4-BE49-F238E27FC236}">
              <a16:creationId xmlns:a16="http://schemas.microsoft.com/office/drawing/2014/main" id="{20D54EE3-CF76-4EA4-9340-9613DA52665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19" name="Text Box 1">
          <a:extLst>
            <a:ext uri="{FF2B5EF4-FFF2-40B4-BE49-F238E27FC236}">
              <a16:creationId xmlns:a16="http://schemas.microsoft.com/office/drawing/2014/main" id="{366695B3-3603-4EE7-B44E-47696E180C5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20" name="Text Box 1">
          <a:extLst>
            <a:ext uri="{FF2B5EF4-FFF2-40B4-BE49-F238E27FC236}">
              <a16:creationId xmlns:a16="http://schemas.microsoft.com/office/drawing/2014/main" id="{89148304-68FA-46A2-911B-CE60259DDF5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21" name="Text Box 1">
          <a:extLst>
            <a:ext uri="{FF2B5EF4-FFF2-40B4-BE49-F238E27FC236}">
              <a16:creationId xmlns:a16="http://schemas.microsoft.com/office/drawing/2014/main" id="{A4C7C508-F195-457A-A5E1-FB3F1968017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22" name="Text Box 1">
          <a:extLst>
            <a:ext uri="{FF2B5EF4-FFF2-40B4-BE49-F238E27FC236}">
              <a16:creationId xmlns:a16="http://schemas.microsoft.com/office/drawing/2014/main" id="{17492A4B-5568-40DF-9A58-9BD4B32C191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23" name="Text Box 1">
          <a:extLst>
            <a:ext uri="{FF2B5EF4-FFF2-40B4-BE49-F238E27FC236}">
              <a16:creationId xmlns:a16="http://schemas.microsoft.com/office/drawing/2014/main" id="{5AC7F0AE-10CC-4EF1-97AD-0CA6CDDEF07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24" name="Text Box 1">
          <a:extLst>
            <a:ext uri="{FF2B5EF4-FFF2-40B4-BE49-F238E27FC236}">
              <a16:creationId xmlns:a16="http://schemas.microsoft.com/office/drawing/2014/main" id="{9655E0B2-EC06-4CAF-9FCE-2FF123B1600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25" name="Text Box 1">
          <a:extLst>
            <a:ext uri="{FF2B5EF4-FFF2-40B4-BE49-F238E27FC236}">
              <a16:creationId xmlns:a16="http://schemas.microsoft.com/office/drawing/2014/main" id="{55C58AFC-1C66-488D-8925-CA9F8A0DD9F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26" name="Text Box 1">
          <a:extLst>
            <a:ext uri="{FF2B5EF4-FFF2-40B4-BE49-F238E27FC236}">
              <a16:creationId xmlns:a16="http://schemas.microsoft.com/office/drawing/2014/main" id="{3B30970E-CA6D-4E3E-B45E-F61012B376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27" name="Text Box 1">
          <a:extLst>
            <a:ext uri="{FF2B5EF4-FFF2-40B4-BE49-F238E27FC236}">
              <a16:creationId xmlns:a16="http://schemas.microsoft.com/office/drawing/2014/main" id="{5E97431C-21BE-4A23-BB39-DE3BD999A0A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28" name="Text Box 1">
          <a:extLst>
            <a:ext uri="{FF2B5EF4-FFF2-40B4-BE49-F238E27FC236}">
              <a16:creationId xmlns:a16="http://schemas.microsoft.com/office/drawing/2014/main" id="{B7EEF31E-354F-4762-92E2-DB5A0586A53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29" name="Text Box 1">
          <a:extLst>
            <a:ext uri="{FF2B5EF4-FFF2-40B4-BE49-F238E27FC236}">
              <a16:creationId xmlns:a16="http://schemas.microsoft.com/office/drawing/2014/main" id="{333ECA24-FC88-49F5-A67F-ED08DF7BA9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30" name="Text Box 1">
          <a:extLst>
            <a:ext uri="{FF2B5EF4-FFF2-40B4-BE49-F238E27FC236}">
              <a16:creationId xmlns:a16="http://schemas.microsoft.com/office/drawing/2014/main" id="{C0AE6C8C-1987-4D33-8FBA-B9EC7AA03A5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31" name="Text Box 1">
          <a:extLst>
            <a:ext uri="{FF2B5EF4-FFF2-40B4-BE49-F238E27FC236}">
              <a16:creationId xmlns:a16="http://schemas.microsoft.com/office/drawing/2014/main" id="{05E577F7-4BDF-4909-8765-2A98591F181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32" name="Text Box 1">
          <a:extLst>
            <a:ext uri="{FF2B5EF4-FFF2-40B4-BE49-F238E27FC236}">
              <a16:creationId xmlns:a16="http://schemas.microsoft.com/office/drawing/2014/main" id="{DA6B53B0-8CF9-40F7-88DC-D20A53B64D7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33" name="Text Box 1">
          <a:extLst>
            <a:ext uri="{FF2B5EF4-FFF2-40B4-BE49-F238E27FC236}">
              <a16:creationId xmlns:a16="http://schemas.microsoft.com/office/drawing/2014/main" id="{CBB66AC8-9AD8-40D0-B9FE-5BED7543C54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34" name="Text Box 1">
          <a:extLst>
            <a:ext uri="{FF2B5EF4-FFF2-40B4-BE49-F238E27FC236}">
              <a16:creationId xmlns:a16="http://schemas.microsoft.com/office/drawing/2014/main" id="{665C98B1-18BA-407D-9D83-93229BA939F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35" name="Text Box 1">
          <a:extLst>
            <a:ext uri="{FF2B5EF4-FFF2-40B4-BE49-F238E27FC236}">
              <a16:creationId xmlns:a16="http://schemas.microsoft.com/office/drawing/2014/main" id="{D1417544-D3C9-43DA-8D6D-0215F6042FE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36" name="Text Box 1">
          <a:extLst>
            <a:ext uri="{FF2B5EF4-FFF2-40B4-BE49-F238E27FC236}">
              <a16:creationId xmlns:a16="http://schemas.microsoft.com/office/drawing/2014/main" id="{0925F1E8-B030-4E34-9E26-F912CE67E73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37" name="Text Box 1">
          <a:extLst>
            <a:ext uri="{FF2B5EF4-FFF2-40B4-BE49-F238E27FC236}">
              <a16:creationId xmlns:a16="http://schemas.microsoft.com/office/drawing/2014/main" id="{09F4B999-6D76-46DE-ADBE-A1B1D951D65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38" name="Text Box 1">
          <a:extLst>
            <a:ext uri="{FF2B5EF4-FFF2-40B4-BE49-F238E27FC236}">
              <a16:creationId xmlns:a16="http://schemas.microsoft.com/office/drawing/2014/main" id="{9031AB17-9E90-459C-BA1B-5FE69FD7F49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39" name="Text Box 1">
          <a:extLst>
            <a:ext uri="{FF2B5EF4-FFF2-40B4-BE49-F238E27FC236}">
              <a16:creationId xmlns:a16="http://schemas.microsoft.com/office/drawing/2014/main" id="{BFF52F80-1C43-4C2C-81EA-808814FA367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340" name="Text Box 1">
          <a:extLst>
            <a:ext uri="{FF2B5EF4-FFF2-40B4-BE49-F238E27FC236}">
              <a16:creationId xmlns:a16="http://schemas.microsoft.com/office/drawing/2014/main" id="{55715E52-2759-46E4-BB23-9F22C4664CF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41" name="Text Box 1">
          <a:extLst>
            <a:ext uri="{FF2B5EF4-FFF2-40B4-BE49-F238E27FC236}">
              <a16:creationId xmlns:a16="http://schemas.microsoft.com/office/drawing/2014/main" id="{72258F66-FAF9-436C-AF8E-4DCC482E34D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42" name="Text Box 1">
          <a:extLst>
            <a:ext uri="{FF2B5EF4-FFF2-40B4-BE49-F238E27FC236}">
              <a16:creationId xmlns:a16="http://schemas.microsoft.com/office/drawing/2014/main" id="{ED425B01-D15A-4F5D-BF92-0F1E960E79A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43" name="Text Box 1">
          <a:extLst>
            <a:ext uri="{FF2B5EF4-FFF2-40B4-BE49-F238E27FC236}">
              <a16:creationId xmlns:a16="http://schemas.microsoft.com/office/drawing/2014/main" id="{0919CDC4-9743-4284-A615-D20411CA2F6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44" name="Text Box 1">
          <a:extLst>
            <a:ext uri="{FF2B5EF4-FFF2-40B4-BE49-F238E27FC236}">
              <a16:creationId xmlns:a16="http://schemas.microsoft.com/office/drawing/2014/main" id="{0E6B6668-3BD5-4993-B2EF-7639DA66F29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45" name="Text Box 1">
          <a:extLst>
            <a:ext uri="{FF2B5EF4-FFF2-40B4-BE49-F238E27FC236}">
              <a16:creationId xmlns:a16="http://schemas.microsoft.com/office/drawing/2014/main" id="{717E8B3A-05CC-42F6-8EC6-0FC65F44B20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46" name="Text Box 1">
          <a:extLst>
            <a:ext uri="{FF2B5EF4-FFF2-40B4-BE49-F238E27FC236}">
              <a16:creationId xmlns:a16="http://schemas.microsoft.com/office/drawing/2014/main" id="{FE9563F3-354A-4536-9396-5F790512D8E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47" name="Text Box 1">
          <a:extLst>
            <a:ext uri="{FF2B5EF4-FFF2-40B4-BE49-F238E27FC236}">
              <a16:creationId xmlns:a16="http://schemas.microsoft.com/office/drawing/2014/main" id="{D1544F77-DB8C-400C-8C51-82DC7FDAE22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48" name="Text Box 1">
          <a:extLst>
            <a:ext uri="{FF2B5EF4-FFF2-40B4-BE49-F238E27FC236}">
              <a16:creationId xmlns:a16="http://schemas.microsoft.com/office/drawing/2014/main" id="{DFBCF2DD-043C-49C7-9F78-5084BF3D11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49" name="Text Box 1">
          <a:extLst>
            <a:ext uri="{FF2B5EF4-FFF2-40B4-BE49-F238E27FC236}">
              <a16:creationId xmlns:a16="http://schemas.microsoft.com/office/drawing/2014/main" id="{25E97AA7-9B21-4023-B4B6-9D71195299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50" name="Text Box 1">
          <a:extLst>
            <a:ext uri="{FF2B5EF4-FFF2-40B4-BE49-F238E27FC236}">
              <a16:creationId xmlns:a16="http://schemas.microsoft.com/office/drawing/2014/main" id="{8AE8CADE-2740-4CF5-9003-8337DF91755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51" name="Text Box 1">
          <a:extLst>
            <a:ext uri="{FF2B5EF4-FFF2-40B4-BE49-F238E27FC236}">
              <a16:creationId xmlns:a16="http://schemas.microsoft.com/office/drawing/2014/main" id="{39465739-E2E5-490F-9F69-E8286636D4B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52" name="Text Box 1">
          <a:extLst>
            <a:ext uri="{FF2B5EF4-FFF2-40B4-BE49-F238E27FC236}">
              <a16:creationId xmlns:a16="http://schemas.microsoft.com/office/drawing/2014/main" id="{CFF83EC0-5E3B-415E-8001-28CDA651CF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53" name="Text Box 1">
          <a:extLst>
            <a:ext uri="{FF2B5EF4-FFF2-40B4-BE49-F238E27FC236}">
              <a16:creationId xmlns:a16="http://schemas.microsoft.com/office/drawing/2014/main" id="{DBB1811B-50F6-499D-8DBD-222F4ACEE85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54" name="Text Box 1">
          <a:extLst>
            <a:ext uri="{FF2B5EF4-FFF2-40B4-BE49-F238E27FC236}">
              <a16:creationId xmlns:a16="http://schemas.microsoft.com/office/drawing/2014/main" id="{9689496A-F436-4ECB-9870-64685E76EE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55" name="Text Box 1">
          <a:extLst>
            <a:ext uri="{FF2B5EF4-FFF2-40B4-BE49-F238E27FC236}">
              <a16:creationId xmlns:a16="http://schemas.microsoft.com/office/drawing/2014/main" id="{EDE83C19-897D-4C6A-9CA3-438C38B39B6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56" name="Text Box 1">
          <a:extLst>
            <a:ext uri="{FF2B5EF4-FFF2-40B4-BE49-F238E27FC236}">
              <a16:creationId xmlns:a16="http://schemas.microsoft.com/office/drawing/2014/main" id="{0226FE7F-0999-4BF4-B940-9A87EF845A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57" name="Text Box 1">
          <a:extLst>
            <a:ext uri="{FF2B5EF4-FFF2-40B4-BE49-F238E27FC236}">
              <a16:creationId xmlns:a16="http://schemas.microsoft.com/office/drawing/2014/main" id="{9B096513-8418-45BE-A77C-812851B5A54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58" name="Text Box 1">
          <a:extLst>
            <a:ext uri="{FF2B5EF4-FFF2-40B4-BE49-F238E27FC236}">
              <a16:creationId xmlns:a16="http://schemas.microsoft.com/office/drawing/2014/main" id="{82FBB827-8AE8-4061-BFF9-F192AA671C7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59" name="Text Box 1">
          <a:extLst>
            <a:ext uri="{FF2B5EF4-FFF2-40B4-BE49-F238E27FC236}">
              <a16:creationId xmlns:a16="http://schemas.microsoft.com/office/drawing/2014/main" id="{0314F4E1-AE0B-467C-AB91-F51D11EE4AB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60" name="Text Box 1">
          <a:extLst>
            <a:ext uri="{FF2B5EF4-FFF2-40B4-BE49-F238E27FC236}">
              <a16:creationId xmlns:a16="http://schemas.microsoft.com/office/drawing/2014/main" id="{3B91CDA2-65F8-4F89-9A9A-B137B05E468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61" name="Text Box 1">
          <a:extLst>
            <a:ext uri="{FF2B5EF4-FFF2-40B4-BE49-F238E27FC236}">
              <a16:creationId xmlns:a16="http://schemas.microsoft.com/office/drawing/2014/main" id="{F1CA8957-5686-4EE6-BB2C-7945C97E6FB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62" name="Text Box 1">
          <a:extLst>
            <a:ext uri="{FF2B5EF4-FFF2-40B4-BE49-F238E27FC236}">
              <a16:creationId xmlns:a16="http://schemas.microsoft.com/office/drawing/2014/main" id="{4E485C1D-B176-4D50-A392-6111E18967F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63" name="Text Box 1">
          <a:extLst>
            <a:ext uri="{FF2B5EF4-FFF2-40B4-BE49-F238E27FC236}">
              <a16:creationId xmlns:a16="http://schemas.microsoft.com/office/drawing/2014/main" id="{CA8E3097-5B24-447F-B704-1FCB74633E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64" name="Text Box 1">
          <a:extLst>
            <a:ext uri="{FF2B5EF4-FFF2-40B4-BE49-F238E27FC236}">
              <a16:creationId xmlns:a16="http://schemas.microsoft.com/office/drawing/2014/main" id="{7E251698-E0A1-416B-B866-DB5ADDB7366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65" name="Text Box 1">
          <a:extLst>
            <a:ext uri="{FF2B5EF4-FFF2-40B4-BE49-F238E27FC236}">
              <a16:creationId xmlns:a16="http://schemas.microsoft.com/office/drawing/2014/main" id="{1332FD90-87A3-4937-A658-F2617F03478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66" name="Text Box 1">
          <a:extLst>
            <a:ext uri="{FF2B5EF4-FFF2-40B4-BE49-F238E27FC236}">
              <a16:creationId xmlns:a16="http://schemas.microsoft.com/office/drawing/2014/main" id="{0F1C57DF-21C2-434B-B0D2-3846A2447C8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67" name="Text Box 1">
          <a:extLst>
            <a:ext uri="{FF2B5EF4-FFF2-40B4-BE49-F238E27FC236}">
              <a16:creationId xmlns:a16="http://schemas.microsoft.com/office/drawing/2014/main" id="{F894E13F-F229-4FBF-80B7-1D3CC6F264C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68" name="Text Box 1">
          <a:extLst>
            <a:ext uri="{FF2B5EF4-FFF2-40B4-BE49-F238E27FC236}">
              <a16:creationId xmlns:a16="http://schemas.microsoft.com/office/drawing/2014/main" id="{D134A5D3-AA87-4C94-BE82-AC12C33CD7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69" name="Text Box 1">
          <a:extLst>
            <a:ext uri="{FF2B5EF4-FFF2-40B4-BE49-F238E27FC236}">
              <a16:creationId xmlns:a16="http://schemas.microsoft.com/office/drawing/2014/main" id="{63CBCFDE-9825-48B6-8A58-DEED86E9B50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70" name="Text Box 1">
          <a:extLst>
            <a:ext uri="{FF2B5EF4-FFF2-40B4-BE49-F238E27FC236}">
              <a16:creationId xmlns:a16="http://schemas.microsoft.com/office/drawing/2014/main" id="{AE5D69C0-912A-4455-A490-120251297D8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71" name="Text Box 1">
          <a:extLst>
            <a:ext uri="{FF2B5EF4-FFF2-40B4-BE49-F238E27FC236}">
              <a16:creationId xmlns:a16="http://schemas.microsoft.com/office/drawing/2014/main" id="{8363D4DB-8A1D-4AD0-B4D3-FB941D46F3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CC12F440-DF8A-4B8C-83E3-B62C2B7EC4F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73" name="Text Box 1">
          <a:extLst>
            <a:ext uri="{FF2B5EF4-FFF2-40B4-BE49-F238E27FC236}">
              <a16:creationId xmlns:a16="http://schemas.microsoft.com/office/drawing/2014/main" id="{55605700-50F1-45F5-A3AD-067602A6952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74" name="Text Box 1">
          <a:extLst>
            <a:ext uri="{FF2B5EF4-FFF2-40B4-BE49-F238E27FC236}">
              <a16:creationId xmlns:a16="http://schemas.microsoft.com/office/drawing/2014/main" id="{0E2B5C4B-69AB-41DF-A156-783D534C076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75" name="Text Box 1">
          <a:extLst>
            <a:ext uri="{FF2B5EF4-FFF2-40B4-BE49-F238E27FC236}">
              <a16:creationId xmlns:a16="http://schemas.microsoft.com/office/drawing/2014/main" id="{B38E3E5B-AEBB-4695-8BAE-E3D77F15475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76" name="Text Box 1">
          <a:extLst>
            <a:ext uri="{FF2B5EF4-FFF2-40B4-BE49-F238E27FC236}">
              <a16:creationId xmlns:a16="http://schemas.microsoft.com/office/drawing/2014/main" id="{D75A98F2-2CB0-4B72-8E8D-D44E273C21C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77" name="Text Box 1">
          <a:extLst>
            <a:ext uri="{FF2B5EF4-FFF2-40B4-BE49-F238E27FC236}">
              <a16:creationId xmlns:a16="http://schemas.microsoft.com/office/drawing/2014/main" id="{35453429-B9E6-4683-A9FB-9AA4535DD8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78" name="Text Box 1">
          <a:extLst>
            <a:ext uri="{FF2B5EF4-FFF2-40B4-BE49-F238E27FC236}">
              <a16:creationId xmlns:a16="http://schemas.microsoft.com/office/drawing/2014/main" id="{C4EC59E3-AA7F-4C62-BA3B-B6A3AE2B517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79" name="Text Box 1">
          <a:extLst>
            <a:ext uri="{FF2B5EF4-FFF2-40B4-BE49-F238E27FC236}">
              <a16:creationId xmlns:a16="http://schemas.microsoft.com/office/drawing/2014/main" id="{0D768826-D17C-45C2-AABC-0C5EC557F4A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80" name="Text Box 1">
          <a:extLst>
            <a:ext uri="{FF2B5EF4-FFF2-40B4-BE49-F238E27FC236}">
              <a16:creationId xmlns:a16="http://schemas.microsoft.com/office/drawing/2014/main" id="{C225972A-2DF7-43CF-88BE-393C8F4C6B8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81" name="Text Box 1">
          <a:extLst>
            <a:ext uri="{FF2B5EF4-FFF2-40B4-BE49-F238E27FC236}">
              <a16:creationId xmlns:a16="http://schemas.microsoft.com/office/drawing/2014/main" id="{A0207578-2614-418C-976E-C832415B16B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82" name="Text Box 1">
          <a:extLst>
            <a:ext uri="{FF2B5EF4-FFF2-40B4-BE49-F238E27FC236}">
              <a16:creationId xmlns:a16="http://schemas.microsoft.com/office/drawing/2014/main" id="{44A01DF4-DC27-4A2F-88EF-DED9F48B3CC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83" name="Text Box 1">
          <a:extLst>
            <a:ext uri="{FF2B5EF4-FFF2-40B4-BE49-F238E27FC236}">
              <a16:creationId xmlns:a16="http://schemas.microsoft.com/office/drawing/2014/main" id="{CB1B4822-0C7D-478B-BF07-BB9983C16D8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84" name="Text Box 1">
          <a:extLst>
            <a:ext uri="{FF2B5EF4-FFF2-40B4-BE49-F238E27FC236}">
              <a16:creationId xmlns:a16="http://schemas.microsoft.com/office/drawing/2014/main" id="{086F4741-80AF-430D-85A8-B8F9EEAD775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85" name="Text Box 1">
          <a:extLst>
            <a:ext uri="{FF2B5EF4-FFF2-40B4-BE49-F238E27FC236}">
              <a16:creationId xmlns:a16="http://schemas.microsoft.com/office/drawing/2014/main" id="{1A67C668-2187-425F-B4AE-E80AF61242E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86" name="Text Box 1">
          <a:extLst>
            <a:ext uri="{FF2B5EF4-FFF2-40B4-BE49-F238E27FC236}">
              <a16:creationId xmlns:a16="http://schemas.microsoft.com/office/drawing/2014/main" id="{553CDFE5-4CD4-48D3-9825-DAC73D04755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87" name="Text Box 1">
          <a:extLst>
            <a:ext uri="{FF2B5EF4-FFF2-40B4-BE49-F238E27FC236}">
              <a16:creationId xmlns:a16="http://schemas.microsoft.com/office/drawing/2014/main" id="{0E0121E8-6397-4008-B48C-1AB2553AE1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88" name="Text Box 1">
          <a:extLst>
            <a:ext uri="{FF2B5EF4-FFF2-40B4-BE49-F238E27FC236}">
              <a16:creationId xmlns:a16="http://schemas.microsoft.com/office/drawing/2014/main" id="{FF03FAF6-3B35-4C17-AE9B-DD2AFD8D41E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89" name="Text Box 1">
          <a:extLst>
            <a:ext uri="{FF2B5EF4-FFF2-40B4-BE49-F238E27FC236}">
              <a16:creationId xmlns:a16="http://schemas.microsoft.com/office/drawing/2014/main" id="{C520DCD6-E113-429C-A538-04A81E39DD5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40368B65-756E-4183-9B3F-46B36500303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91" name="Text Box 1">
          <a:extLst>
            <a:ext uri="{FF2B5EF4-FFF2-40B4-BE49-F238E27FC236}">
              <a16:creationId xmlns:a16="http://schemas.microsoft.com/office/drawing/2014/main" id="{88D55DB1-952F-4EF8-8938-92ECBA5FE56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92" name="Text Box 1">
          <a:extLst>
            <a:ext uri="{FF2B5EF4-FFF2-40B4-BE49-F238E27FC236}">
              <a16:creationId xmlns:a16="http://schemas.microsoft.com/office/drawing/2014/main" id="{1305A9B3-1916-49DF-AAC5-B216684B380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93" name="Text Box 1">
          <a:extLst>
            <a:ext uri="{FF2B5EF4-FFF2-40B4-BE49-F238E27FC236}">
              <a16:creationId xmlns:a16="http://schemas.microsoft.com/office/drawing/2014/main" id="{A38D2BD0-EEDA-4A5E-9BA6-0849F5CB9E2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94" name="Text Box 1">
          <a:extLst>
            <a:ext uri="{FF2B5EF4-FFF2-40B4-BE49-F238E27FC236}">
              <a16:creationId xmlns:a16="http://schemas.microsoft.com/office/drawing/2014/main" id="{3DBC1A32-7976-4D46-9F69-C9BF5873D50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95" name="Text Box 1">
          <a:extLst>
            <a:ext uri="{FF2B5EF4-FFF2-40B4-BE49-F238E27FC236}">
              <a16:creationId xmlns:a16="http://schemas.microsoft.com/office/drawing/2014/main" id="{37DF08FF-A8A0-4E13-A666-FEA58424C02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396" name="Text Box 1">
          <a:extLst>
            <a:ext uri="{FF2B5EF4-FFF2-40B4-BE49-F238E27FC236}">
              <a16:creationId xmlns:a16="http://schemas.microsoft.com/office/drawing/2014/main" id="{77D941E0-2E0D-4420-98DB-482F6135039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397" name="Text Box 1">
          <a:extLst>
            <a:ext uri="{FF2B5EF4-FFF2-40B4-BE49-F238E27FC236}">
              <a16:creationId xmlns:a16="http://schemas.microsoft.com/office/drawing/2014/main" id="{32731CBF-548E-437D-8DAC-E69A5FD9F66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98" name="Text Box 1">
          <a:extLst>
            <a:ext uri="{FF2B5EF4-FFF2-40B4-BE49-F238E27FC236}">
              <a16:creationId xmlns:a16="http://schemas.microsoft.com/office/drawing/2014/main" id="{ABFA1F6B-A4E2-47DE-9405-EB99F01B85E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399" name="Text Box 1">
          <a:extLst>
            <a:ext uri="{FF2B5EF4-FFF2-40B4-BE49-F238E27FC236}">
              <a16:creationId xmlns:a16="http://schemas.microsoft.com/office/drawing/2014/main" id="{A43C1AD7-EE6B-4B7E-9B6B-BA60930EAFB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00" name="Text Box 1">
          <a:extLst>
            <a:ext uri="{FF2B5EF4-FFF2-40B4-BE49-F238E27FC236}">
              <a16:creationId xmlns:a16="http://schemas.microsoft.com/office/drawing/2014/main" id="{F759E018-8F43-4378-8216-4D1F84DB7A1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01" name="Text Box 1">
          <a:extLst>
            <a:ext uri="{FF2B5EF4-FFF2-40B4-BE49-F238E27FC236}">
              <a16:creationId xmlns:a16="http://schemas.microsoft.com/office/drawing/2014/main" id="{61ED460A-EAC4-4F4F-A5D5-02200CBFB7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02" name="Text Box 1">
          <a:extLst>
            <a:ext uri="{FF2B5EF4-FFF2-40B4-BE49-F238E27FC236}">
              <a16:creationId xmlns:a16="http://schemas.microsoft.com/office/drawing/2014/main" id="{26D18CC0-DF02-441E-9C70-42A08FD888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03" name="Text Box 1">
          <a:extLst>
            <a:ext uri="{FF2B5EF4-FFF2-40B4-BE49-F238E27FC236}">
              <a16:creationId xmlns:a16="http://schemas.microsoft.com/office/drawing/2014/main" id="{92C603FF-BF78-4E48-A3DB-A539237D505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04" name="Text Box 1">
          <a:extLst>
            <a:ext uri="{FF2B5EF4-FFF2-40B4-BE49-F238E27FC236}">
              <a16:creationId xmlns:a16="http://schemas.microsoft.com/office/drawing/2014/main" id="{E47922CA-67E5-4405-B00A-D05971D9BF8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05" name="Text Box 1">
          <a:extLst>
            <a:ext uri="{FF2B5EF4-FFF2-40B4-BE49-F238E27FC236}">
              <a16:creationId xmlns:a16="http://schemas.microsoft.com/office/drawing/2014/main" id="{AC53B9CE-81AE-432A-A4F4-1E266CD94F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06" name="Text Box 1">
          <a:extLst>
            <a:ext uri="{FF2B5EF4-FFF2-40B4-BE49-F238E27FC236}">
              <a16:creationId xmlns:a16="http://schemas.microsoft.com/office/drawing/2014/main" id="{337E1DB7-6623-4339-B6CD-22B47E74079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07" name="Text Box 1">
          <a:extLst>
            <a:ext uri="{FF2B5EF4-FFF2-40B4-BE49-F238E27FC236}">
              <a16:creationId xmlns:a16="http://schemas.microsoft.com/office/drawing/2014/main" id="{89F5A982-DE0D-4506-985C-2553406547B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08" name="Text Box 1">
          <a:extLst>
            <a:ext uri="{FF2B5EF4-FFF2-40B4-BE49-F238E27FC236}">
              <a16:creationId xmlns:a16="http://schemas.microsoft.com/office/drawing/2014/main" id="{9117AFC0-DCE1-4D9F-8F08-2A7E82BF113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09" name="Text Box 1">
          <a:extLst>
            <a:ext uri="{FF2B5EF4-FFF2-40B4-BE49-F238E27FC236}">
              <a16:creationId xmlns:a16="http://schemas.microsoft.com/office/drawing/2014/main" id="{A2EC4687-BDCF-4A6C-8C8B-0E07CEFFC03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10" name="Text Box 1">
          <a:extLst>
            <a:ext uri="{FF2B5EF4-FFF2-40B4-BE49-F238E27FC236}">
              <a16:creationId xmlns:a16="http://schemas.microsoft.com/office/drawing/2014/main" id="{A2528ED4-6359-476A-A430-0FD22AE4DD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11" name="Text Box 1">
          <a:extLst>
            <a:ext uri="{FF2B5EF4-FFF2-40B4-BE49-F238E27FC236}">
              <a16:creationId xmlns:a16="http://schemas.microsoft.com/office/drawing/2014/main" id="{3D25F78F-5DB4-400D-A68C-74B57B2BE0B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12" name="Text Box 1">
          <a:extLst>
            <a:ext uri="{FF2B5EF4-FFF2-40B4-BE49-F238E27FC236}">
              <a16:creationId xmlns:a16="http://schemas.microsoft.com/office/drawing/2014/main" id="{43B43311-950E-4FCC-B647-CC89E35BB47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13" name="Text Box 1">
          <a:extLst>
            <a:ext uri="{FF2B5EF4-FFF2-40B4-BE49-F238E27FC236}">
              <a16:creationId xmlns:a16="http://schemas.microsoft.com/office/drawing/2014/main" id="{8A221592-E072-402A-8A75-93594CDEF3E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14" name="Text Box 1">
          <a:extLst>
            <a:ext uri="{FF2B5EF4-FFF2-40B4-BE49-F238E27FC236}">
              <a16:creationId xmlns:a16="http://schemas.microsoft.com/office/drawing/2014/main" id="{B733BF07-3D80-40EE-9FC0-97A30AAA348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15" name="Text Box 1">
          <a:extLst>
            <a:ext uri="{FF2B5EF4-FFF2-40B4-BE49-F238E27FC236}">
              <a16:creationId xmlns:a16="http://schemas.microsoft.com/office/drawing/2014/main" id="{D4B935CE-17CA-4D97-B5A3-EF845BBA26A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16" name="Text Box 1">
          <a:extLst>
            <a:ext uri="{FF2B5EF4-FFF2-40B4-BE49-F238E27FC236}">
              <a16:creationId xmlns:a16="http://schemas.microsoft.com/office/drawing/2014/main" id="{611F81D6-F6FB-4DF2-BAD2-EAD191654B5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417" name="Text Box 1">
          <a:extLst>
            <a:ext uri="{FF2B5EF4-FFF2-40B4-BE49-F238E27FC236}">
              <a16:creationId xmlns:a16="http://schemas.microsoft.com/office/drawing/2014/main" id="{7798301B-9A8D-4018-A82A-57A88094480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18" name="Text Box 1">
          <a:extLst>
            <a:ext uri="{FF2B5EF4-FFF2-40B4-BE49-F238E27FC236}">
              <a16:creationId xmlns:a16="http://schemas.microsoft.com/office/drawing/2014/main" id="{BA42EDD4-D3D9-4894-B402-9FCE1DED459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19" name="Text Box 1">
          <a:extLst>
            <a:ext uri="{FF2B5EF4-FFF2-40B4-BE49-F238E27FC236}">
              <a16:creationId xmlns:a16="http://schemas.microsoft.com/office/drawing/2014/main" id="{2FA1DD1C-C16B-4508-BDAC-249571E8472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20" name="Text Box 1">
          <a:extLst>
            <a:ext uri="{FF2B5EF4-FFF2-40B4-BE49-F238E27FC236}">
              <a16:creationId xmlns:a16="http://schemas.microsoft.com/office/drawing/2014/main" id="{2CDB6EE3-892B-4F05-994B-71636941984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21" name="Text Box 1">
          <a:extLst>
            <a:ext uri="{FF2B5EF4-FFF2-40B4-BE49-F238E27FC236}">
              <a16:creationId xmlns:a16="http://schemas.microsoft.com/office/drawing/2014/main" id="{CBD042E8-2FBC-4935-8872-E43DC85D19F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22" name="Text Box 1">
          <a:extLst>
            <a:ext uri="{FF2B5EF4-FFF2-40B4-BE49-F238E27FC236}">
              <a16:creationId xmlns:a16="http://schemas.microsoft.com/office/drawing/2014/main" id="{6101C6F7-1B15-4650-9CC6-72DEEFF89BB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23" name="Text Box 1">
          <a:extLst>
            <a:ext uri="{FF2B5EF4-FFF2-40B4-BE49-F238E27FC236}">
              <a16:creationId xmlns:a16="http://schemas.microsoft.com/office/drawing/2014/main" id="{522A7539-DF64-4F65-AE7F-BE36AB8FDCE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24" name="Text Box 1">
          <a:extLst>
            <a:ext uri="{FF2B5EF4-FFF2-40B4-BE49-F238E27FC236}">
              <a16:creationId xmlns:a16="http://schemas.microsoft.com/office/drawing/2014/main" id="{AE5064CB-92EE-4666-971C-D6FDAD39BC5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25" name="Text Box 1">
          <a:extLst>
            <a:ext uri="{FF2B5EF4-FFF2-40B4-BE49-F238E27FC236}">
              <a16:creationId xmlns:a16="http://schemas.microsoft.com/office/drawing/2014/main" id="{7847184C-DFBD-4416-95E1-F7B4D13878B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81428933-209D-4244-B7A2-56EB7D2EBF1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27" name="Text Box 1">
          <a:extLst>
            <a:ext uri="{FF2B5EF4-FFF2-40B4-BE49-F238E27FC236}">
              <a16:creationId xmlns:a16="http://schemas.microsoft.com/office/drawing/2014/main" id="{FFCFF43C-82E0-4600-A95A-4C824796912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28" name="Text Box 1">
          <a:extLst>
            <a:ext uri="{FF2B5EF4-FFF2-40B4-BE49-F238E27FC236}">
              <a16:creationId xmlns:a16="http://schemas.microsoft.com/office/drawing/2014/main" id="{36669496-9818-4B4B-B904-CD8F4362A77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29" name="Text Box 1">
          <a:extLst>
            <a:ext uri="{FF2B5EF4-FFF2-40B4-BE49-F238E27FC236}">
              <a16:creationId xmlns:a16="http://schemas.microsoft.com/office/drawing/2014/main" id="{D47F8A03-EFC8-4582-9BBB-379DB5CCB41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30" name="Text Box 1">
          <a:extLst>
            <a:ext uri="{FF2B5EF4-FFF2-40B4-BE49-F238E27FC236}">
              <a16:creationId xmlns:a16="http://schemas.microsoft.com/office/drawing/2014/main" id="{68AD68F3-EF2B-4419-804C-180F131B235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31" name="Text Box 1">
          <a:extLst>
            <a:ext uri="{FF2B5EF4-FFF2-40B4-BE49-F238E27FC236}">
              <a16:creationId xmlns:a16="http://schemas.microsoft.com/office/drawing/2014/main" id="{23BB2BB7-BE1D-4509-AD5B-20539F4F3B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32" name="Text Box 1">
          <a:extLst>
            <a:ext uri="{FF2B5EF4-FFF2-40B4-BE49-F238E27FC236}">
              <a16:creationId xmlns:a16="http://schemas.microsoft.com/office/drawing/2014/main" id="{F47F2AF9-E031-490F-BD0C-C86ABFD07FC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33" name="Text Box 1">
          <a:extLst>
            <a:ext uri="{FF2B5EF4-FFF2-40B4-BE49-F238E27FC236}">
              <a16:creationId xmlns:a16="http://schemas.microsoft.com/office/drawing/2014/main" id="{31D7EC9F-D8FC-4877-9982-46DA9AD3E7E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34" name="Text Box 1">
          <a:extLst>
            <a:ext uri="{FF2B5EF4-FFF2-40B4-BE49-F238E27FC236}">
              <a16:creationId xmlns:a16="http://schemas.microsoft.com/office/drawing/2014/main" id="{3AB4AB4F-38C2-436D-9AB0-5441BEEEAA1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35" name="Text Box 1">
          <a:extLst>
            <a:ext uri="{FF2B5EF4-FFF2-40B4-BE49-F238E27FC236}">
              <a16:creationId xmlns:a16="http://schemas.microsoft.com/office/drawing/2014/main" id="{52F34401-4D9E-4614-96FF-982863B7750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36" name="Text Box 1">
          <a:extLst>
            <a:ext uri="{FF2B5EF4-FFF2-40B4-BE49-F238E27FC236}">
              <a16:creationId xmlns:a16="http://schemas.microsoft.com/office/drawing/2014/main" id="{48776D85-1988-46A7-91CE-A0F8B1DA248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37" name="Text Box 1">
          <a:extLst>
            <a:ext uri="{FF2B5EF4-FFF2-40B4-BE49-F238E27FC236}">
              <a16:creationId xmlns:a16="http://schemas.microsoft.com/office/drawing/2014/main" id="{9875971F-CA5D-411F-8ECE-C32AF804256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38" name="Text Box 1">
          <a:extLst>
            <a:ext uri="{FF2B5EF4-FFF2-40B4-BE49-F238E27FC236}">
              <a16:creationId xmlns:a16="http://schemas.microsoft.com/office/drawing/2014/main" id="{B8B6C34D-ADDD-4D27-B097-56892A28B2F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39" name="Text Box 1">
          <a:extLst>
            <a:ext uri="{FF2B5EF4-FFF2-40B4-BE49-F238E27FC236}">
              <a16:creationId xmlns:a16="http://schemas.microsoft.com/office/drawing/2014/main" id="{901E4545-84D5-4389-B6B0-58F60C0BC4A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40" name="Text Box 1">
          <a:extLst>
            <a:ext uri="{FF2B5EF4-FFF2-40B4-BE49-F238E27FC236}">
              <a16:creationId xmlns:a16="http://schemas.microsoft.com/office/drawing/2014/main" id="{9776FCF0-E3F4-40BC-8922-B15079C1BBB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41" name="Text Box 1">
          <a:extLst>
            <a:ext uri="{FF2B5EF4-FFF2-40B4-BE49-F238E27FC236}">
              <a16:creationId xmlns:a16="http://schemas.microsoft.com/office/drawing/2014/main" id="{B8582B4E-723D-4119-8884-B0FDCB6A046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2" name="Text Box 1">
          <a:extLst>
            <a:ext uri="{FF2B5EF4-FFF2-40B4-BE49-F238E27FC236}">
              <a16:creationId xmlns:a16="http://schemas.microsoft.com/office/drawing/2014/main" id="{A864AC06-99C5-47DD-83F2-00A0AD630C6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3" name="Text Box 1">
          <a:extLst>
            <a:ext uri="{FF2B5EF4-FFF2-40B4-BE49-F238E27FC236}">
              <a16:creationId xmlns:a16="http://schemas.microsoft.com/office/drawing/2014/main" id="{C726CCF0-808E-4E39-B49D-4810FD1A45D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4" name="Text Box 1">
          <a:extLst>
            <a:ext uri="{FF2B5EF4-FFF2-40B4-BE49-F238E27FC236}">
              <a16:creationId xmlns:a16="http://schemas.microsoft.com/office/drawing/2014/main" id="{CD2B3A58-5BE7-4EDD-8D51-BE9103607CD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5" name="Text Box 1">
          <a:extLst>
            <a:ext uri="{FF2B5EF4-FFF2-40B4-BE49-F238E27FC236}">
              <a16:creationId xmlns:a16="http://schemas.microsoft.com/office/drawing/2014/main" id="{81E963FF-15A6-475A-AF3B-AC7708F2277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6" name="Text Box 1">
          <a:extLst>
            <a:ext uri="{FF2B5EF4-FFF2-40B4-BE49-F238E27FC236}">
              <a16:creationId xmlns:a16="http://schemas.microsoft.com/office/drawing/2014/main" id="{065B3FE8-D075-4E63-8086-FD40C8DC0A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7" name="Text Box 1">
          <a:extLst>
            <a:ext uri="{FF2B5EF4-FFF2-40B4-BE49-F238E27FC236}">
              <a16:creationId xmlns:a16="http://schemas.microsoft.com/office/drawing/2014/main" id="{29B81891-14F2-42C2-A938-802B5C83D95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8" name="Text Box 1">
          <a:extLst>
            <a:ext uri="{FF2B5EF4-FFF2-40B4-BE49-F238E27FC236}">
              <a16:creationId xmlns:a16="http://schemas.microsoft.com/office/drawing/2014/main" id="{57F2D553-FFAC-44D2-8738-9B92A099412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49" name="Text Box 1">
          <a:extLst>
            <a:ext uri="{FF2B5EF4-FFF2-40B4-BE49-F238E27FC236}">
              <a16:creationId xmlns:a16="http://schemas.microsoft.com/office/drawing/2014/main" id="{7B07A074-B2E6-4825-BCEA-379D20CBE7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0" name="Text Box 1">
          <a:extLst>
            <a:ext uri="{FF2B5EF4-FFF2-40B4-BE49-F238E27FC236}">
              <a16:creationId xmlns:a16="http://schemas.microsoft.com/office/drawing/2014/main" id="{50F73696-D700-4428-9ECB-951588D32DB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1" name="Text Box 1">
          <a:extLst>
            <a:ext uri="{FF2B5EF4-FFF2-40B4-BE49-F238E27FC236}">
              <a16:creationId xmlns:a16="http://schemas.microsoft.com/office/drawing/2014/main" id="{7C21B1D2-2716-438D-9CAF-AA0E73474AF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2" name="Text Box 1">
          <a:extLst>
            <a:ext uri="{FF2B5EF4-FFF2-40B4-BE49-F238E27FC236}">
              <a16:creationId xmlns:a16="http://schemas.microsoft.com/office/drawing/2014/main" id="{91768A9A-4055-439C-9CC2-3986AA8AA91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3" name="Text Box 1">
          <a:extLst>
            <a:ext uri="{FF2B5EF4-FFF2-40B4-BE49-F238E27FC236}">
              <a16:creationId xmlns:a16="http://schemas.microsoft.com/office/drawing/2014/main" id="{C1FAA3A6-A1E8-4EB9-BDA2-AD6A30330EB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4" name="Text Box 1">
          <a:extLst>
            <a:ext uri="{FF2B5EF4-FFF2-40B4-BE49-F238E27FC236}">
              <a16:creationId xmlns:a16="http://schemas.microsoft.com/office/drawing/2014/main" id="{8BAE4CB8-FB0D-4B7B-9849-D29910CA0F4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5" name="Text Box 1">
          <a:extLst>
            <a:ext uri="{FF2B5EF4-FFF2-40B4-BE49-F238E27FC236}">
              <a16:creationId xmlns:a16="http://schemas.microsoft.com/office/drawing/2014/main" id="{9721E2FC-EEA0-4CE0-B287-9917BC5EA9D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6" name="Text Box 1">
          <a:extLst>
            <a:ext uri="{FF2B5EF4-FFF2-40B4-BE49-F238E27FC236}">
              <a16:creationId xmlns:a16="http://schemas.microsoft.com/office/drawing/2014/main" id="{2B62B555-C11B-4198-9197-5C5F1A87684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457" name="Text Box 1">
          <a:extLst>
            <a:ext uri="{FF2B5EF4-FFF2-40B4-BE49-F238E27FC236}">
              <a16:creationId xmlns:a16="http://schemas.microsoft.com/office/drawing/2014/main" id="{AE14ECED-B0C1-4493-BDBF-45185D27CE0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58" name="Text Box 1">
          <a:extLst>
            <a:ext uri="{FF2B5EF4-FFF2-40B4-BE49-F238E27FC236}">
              <a16:creationId xmlns:a16="http://schemas.microsoft.com/office/drawing/2014/main" id="{30034A98-18CB-43ED-930B-8BF5F8926C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59" name="Text Box 1">
          <a:extLst>
            <a:ext uri="{FF2B5EF4-FFF2-40B4-BE49-F238E27FC236}">
              <a16:creationId xmlns:a16="http://schemas.microsoft.com/office/drawing/2014/main" id="{2EFFC41A-400D-4CB1-A915-9777658EB8B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60" name="Text Box 1">
          <a:extLst>
            <a:ext uri="{FF2B5EF4-FFF2-40B4-BE49-F238E27FC236}">
              <a16:creationId xmlns:a16="http://schemas.microsoft.com/office/drawing/2014/main" id="{0157E697-BC27-4D5D-811A-B19A37FFFAC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61" name="Text Box 1">
          <a:extLst>
            <a:ext uri="{FF2B5EF4-FFF2-40B4-BE49-F238E27FC236}">
              <a16:creationId xmlns:a16="http://schemas.microsoft.com/office/drawing/2014/main" id="{6A0F8EE6-7D42-4EFE-97D0-4931312DFC0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62" name="Text Box 1">
          <a:extLst>
            <a:ext uri="{FF2B5EF4-FFF2-40B4-BE49-F238E27FC236}">
              <a16:creationId xmlns:a16="http://schemas.microsoft.com/office/drawing/2014/main" id="{A486273B-0BD6-44BB-A33A-E67682DCDB2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63" name="Text Box 1">
          <a:extLst>
            <a:ext uri="{FF2B5EF4-FFF2-40B4-BE49-F238E27FC236}">
              <a16:creationId xmlns:a16="http://schemas.microsoft.com/office/drawing/2014/main" id="{88C8460A-D2C8-4707-BF6B-A041BDF5F07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64" name="Text Box 1">
          <a:extLst>
            <a:ext uri="{FF2B5EF4-FFF2-40B4-BE49-F238E27FC236}">
              <a16:creationId xmlns:a16="http://schemas.microsoft.com/office/drawing/2014/main" id="{8627CB02-CC2B-437C-BF06-C5BD2B1C911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65" name="Text Box 1">
          <a:extLst>
            <a:ext uri="{FF2B5EF4-FFF2-40B4-BE49-F238E27FC236}">
              <a16:creationId xmlns:a16="http://schemas.microsoft.com/office/drawing/2014/main" id="{376F0F89-BF32-4C8C-B38A-5CCF1BA64F9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66" name="Text Box 1">
          <a:extLst>
            <a:ext uri="{FF2B5EF4-FFF2-40B4-BE49-F238E27FC236}">
              <a16:creationId xmlns:a16="http://schemas.microsoft.com/office/drawing/2014/main" id="{54C17720-63C1-4866-93B0-E7F7BD70087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67" name="Text Box 1">
          <a:extLst>
            <a:ext uri="{FF2B5EF4-FFF2-40B4-BE49-F238E27FC236}">
              <a16:creationId xmlns:a16="http://schemas.microsoft.com/office/drawing/2014/main" id="{014CDE13-AD68-4F56-8CAC-4F636934AA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68" name="Text Box 1">
          <a:extLst>
            <a:ext uri="{FF2B5EF4-FFF2-40B4-BE49-F238E27FC236}">
              <a16:creationId xmlns:a16="http://schemas.microsoft.com/office/drawing/2014/main" id="{BFC52832-EDDF-486E-9CA3-2B2CFA287A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69" name="Text Box 1">
          <a:extLst>
            <a:ext uri="{FF2B5EF4-FFF2-40B4-BE49-F238E27FC236}">
              <a16:creationId xmlns:a16="http://schemas.microsoft.com/office/drawing/2014/main" id="{BD1D6947-AF68-4C42-90FE-24116F0A049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70" name="Text Box 1">
          <a:extLst>
            <a:ext uri="{FF2B5EF4-FFF2-40B4-BE49-F238E27FC236}">
              <a16:creationId xmlns:a16="http://schemas.microsoft.com/office/drawing/2014/main" id="{986EF6C3-0693-46CE-B71C-1FFE2EB64D0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71" name="Text Box 1">
          <a:extLst>
            <a:ext uri="{FF2B5EF4-FFF2-40B4-BE49-F238E27FC236}">
              <a16:creationId xmlns:a16="http://schemas.microsoft.com/office/drawing/2014/main" id="{1D204237-C8DF-4A98-ADC3-008E04FD1D7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72" name="Text Box 1">
          <a:extLst>
            <a:ext uri="{FF2B5EF4-FFF2-40B4-BE49-F238E27FC236}">
              <a16:creationId xmlns:a16="http://schemas.microsoft.com/office/drawing/2014/main" id="{6CA18D1F-FF3A-4597-90B2-B97AACD5ADF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73" name="Text Box 1">
          <a:extLst>
            <a:ext uri="{FF2B5EF4-FFF2-40B4-BE49-F238E27FC236}">
              <a16:creationId xmlns:a16="http://schemas.microsoft.com/office/drawing/2014/main" id="{9481E044-CCFF-4F9B-9282-C97C3796D9C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74" name="Text Box 1">
          <a:extLst>
            <a:ext uri="{FF2B5EF4-FFF2-40B4-BE49-F238E27FC236}">
              <a16:creationId xmlns:a16="http://schemas.microsoft.com/office/drawing/2014/main" id="{60B58EBA-8738-47DB-86D3-06852E04F1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75" name="Text Box 1">
          <a:extLst>
            <a:ext uri="{FF2B5EF4-FFF2-40B4-BE49-F238E27FC236}">
              <a16:creationId xmlns:a16="http://schemas.microsoft.com/office/drawing/2014/main" id="{A4819B04-7C97-4231-BE18-2DB5C239F58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76" name="Text Box 1">
          <a:extLst>
            <a:ext uri="{FF2B5EF4-FFF2-40B4-BE49-F238E27FC236}">
              <a16:creationId xmlns:a16="http://schemas.microsoft.com/office/drawing/2014/main" id="{00EA0EDC-E3BB-48B8-B79D-55D93066ACF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77" name="Text Box 1">
          <a:extLst>
            <a:ext uri="{FF2B5EF4-FFF2-40B4-BE49-F238E27FC236}">
              <a16:creationId xmlns:a16="http://schemas.microsoft.com/office/drawing/2014/main" id="{B7BCEFEB-1BC2-4A27-BA5F-109B3FBF2F5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78" name="Text Box 1">
          <a:extLst>
            <a:ext uri="{FF2B5EF4-FFF2-40B4-BE49-F238E27FC236}">
              <a16:creationId xmlns:a16="http://schemas.microsoft.com/office/drawing/2014/main" id="{B1A66C7E-C029-4539-813D-7B9D4038C21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79" name="Text Box 1">
          <a:extLst>
            <a:ext uri="{FF2B5EF4-FFF2-40B4-BE49-F238E27FC236}">
              <a16:creationId xmlns:a16="http://schemas.microsoft.com/office/drawing/2014/main" id="{2B03A758-7BB1-4631-9A52-5CC506CBAB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80" name="Text Box 1">
          <a:extLst>
            <a:ext uri="{FF2B5EF4-FFF2-40B4-BE49-F238E27FC236}">
              <a16:creationId xmlns:a16="http://schemas.microsoft.com/office/drawing/2014/main" id="{6C6C2E42-793B-4489-9D18-EA9CBCF8EBD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81" name="Text Box 1">
          <a:extLst>
            <a:ext uri="{FF2B5EF4-FFF2-40B4-BE49-F238E27FC236}">
              <a16:creationId xmlns:a16="http://schemas.microsoft.com/office/drawing/2014/main" id="{B461D5FA-CDB7-4068-8DC2-5EEDC9F060F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82" name="Text Box 1">
          <a:extLst>
            <a:ext uri="{FF2B5EF4-FFF2-40B4-BE49-F238E27FC236}">
              <a16:creationId xmlns:a16="http://schemas.microsoft.com/office/drawing/2014/main" id="{F073FCB6-44B3-4B07-B779-BBC8E1981A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83" name="Text Box 1">
          <a:extLst>
            <a:ext uri="{FF2B5EF4-FFF2-40B4-BE49-F238E27FC236}">
              <a16:creationId xmlns:a16="http://schemas.microsoft.com/office/drawing/2014/main" id="{27F3D62D-69AC-4C0C-972D-F064EBC6B22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84" name="Text Box 1">
          <a:extLst>
            <a:ext uri="{FF2B5EF4-FFF2-40B4-BE49-F238E27FC236}">
              <a16:creationId xmlns:a16="http://schemas.microsoft.com/office/drawing/2014/main" id="{67380397-7148-4D5E-B26F-0ADDBDB0056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85" name="Text Box 1">
          <a:extLst>
            <a:ext uri="{FF2B5EF4-FFF2-40B4-BE49-F238E27FC236}">
              <a16:creationId xmlns:a16="http://schemas.microsoft.com/office/drawing/2014/main" id="{0BD0F237-9D46-46D3-8DA1-B5CDEDE2E7F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86" name="Text Box 1">
          <a:extLst>
            <a:ext uri="{FF2B5EF4-FFF2-40B4-BE49-F238E27FC236}">
              <a16:creationId xmlns:a16="http://schemas.microsoft.com/office/drawing/2014/main" id="{3F11D505-2813-40C3-8483-0AC1786498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87" name="Text Box 1">
          <a:extLst>
            <a:ext uri="{FF2B5EF4-FFF2-40B4-BE49-F238E27FC236}">
              <a16:creationId xmlns:a16="http://schemas.microsoft.com/office/drawing/2014/main" id="{B42531C3-562F-463D-B544-C3B40CE5D34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88" name="Text Box 1">
          <a:extLst>
            <a:ext uri="{FF2B5EF4-FFF2-40B4-BE49-F238E27FC236}">
              <a16:creationId xmlns:a16="http://schemas.microsoft.com/office/drawing/2014/main" id="{A2FFCC98-44C7-4F00-A489-3970DFAE640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89" name="Text Box 1">
          <a:extLst>
            <a:ext uri="{FF2B5EF4-FFF2-40B4-BE49-F238E27FC236}">
              <a16:creationId xmlns:a16="http://schemas.microsoft.com/office/drawing/2014/main" id="{FDDEE66D-0E13-4887-9116-1AB5049709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90" name="Text Box 1">
          <a:extLst>
            <a:ext uri="{FF2B5EF4-FFF2-40B4-BE49-F238E27FC236}">
              <a16:creationId xmlns:a16="http://schemas.microsoft.com/office/drawing/2014/main" id="{C34A4327-D99A-4F95-8FF5-D1120F69AE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91" name="Text Box 1">
          <a:extLst>
            <a:ext uri="{FF2B5EF4-FFF2-40B4-BE49-F238E27FC236}">
              <a16:creationId xmlns:a16="http://schemas.microsoft.com/office/drawing/2014/main" id="{9F240870-6531-4ED9-B8A1-8BEDDCFC067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492" name="Text Box 1">
          <a:extLst>
            <a:ext uri="{FF2B5EF4-FFF2-40B4-BE49-F238E27FC236}">
              <a16:creationId xmlns:a16="http://schemas.microsoft.com/office/drawing/2014/main" id="{73C80C80-5CE3-42AF-B987-7E2A701420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93" name="Text Box 1">
          <a:extLst>
            <a:ext uri="{FF2B5EF4-FFF2-40B4-BE49-F238E27FC236}">
              <a16:creationId xmlns:a16="http://schemas.microsoft.com/office/drawing/2014/main" id="{394F73E4-FA43-4858-9C94-F737B46EC1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94" name="Text Box 1">
          <a:extLst>
            <a:ext uri="{FF2B5EF4-FFF2-40B4-BE49-F238E27FC236}">
              <a16:creationId xmlns:a16="http://schemas.microsoft.com/office/drawing/2014/main" id="{1A590E33-9131-4A26-BE33-383A44D6557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95" name="Text Box 1">
          <a:extLst>
            <a:ext uri="{FF2B5EF4-FFF2-40B4-BE49-F238E27FC236}">
              <a16:creationId xmlns:a16="http://schemas.microsoft.com/office/drawing/2014/main" id="{C69FAAC1-A394-48D1-B073-4933E35C389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96" name="Text Box 1">
          <a:extLst>
            <a:ext uri="{FF2B5EF4-FFF2-40B4-BE49-F238E27FC236}">
              <a16:creationId xmlns:a16="http://schemas.microsoft.com/office/drawing/2014/main" id="{630A2564-019B-47EE-93B4-3CE068454D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97" name="Text Box 1">
          <a:extLst>
            <a:ext uri="{FF2B5EF4-FFF2-40B4-BE49-F238E27FC236}">
              <a16:creationId xmlns:a16="http://schemas.microsoft.com/office/drawing/2014/main" id="{B1DC3108-C51E-4F17-8CAA-F61A56A7A5C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498" name="Text Box 1">
          <a:extLst>
            <a:ext uri="{FF2B5EF4-FFF2-40B4-BE49-F238E27FC236}">
              <a16:creationId xmlns:a16="http://schemas.microsoft.com/office/drawing/2014/main" id="{589C3FDE-2F72-4CE0-844F-6428047209A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499" name="Text Box 1">
          <a:extLst>
            <a:ext uri="{FF2B5EF4-FFF2-40B4-BE49-F238E27FC236}">
              <a16:creationId xmlns:a16="http://schemas.microsoft.com/office/drawing/2014/main" id="{9320A4F0-B99B-4443-80F8-14EE4E4298E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00" name="Text Box 1">
          <a:extLst>
            <a:ext uri="{FF2B5EF4-FFF2-40B4-BE49-F238E27FC236}">
              <a16:creationId xmlns:a16="http://schemas.microsoft.com/office/drawing/2014/main" id="{40A21D07-ACBC-4C49-A4DC-0D4867EAF74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01" name="Text Box 1">
          <a:extLst>
            <a:ext uri="{FF2B5EF4-FFF2-40B4-BE49-F238E27FC236}">
              <a16:creationId xmlns:a16="http://schemas.microsoft.com/office/drawing/2014/main" id="{E6827845-50FC-4930-8601-15C3812B127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02" name="Text Box 1">
          <a:extLst>
            <a:ext uri="{FF2B5EF4-FFF2-40B4-BE49-F238E27FC236}">
              <a16:creationId xmlns:a16="http://schemas.microsoft.com/office/drawing/2014/main" id="{4AD89E57-D3D6-42CE-BF6F-702C4E2E26A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03" name="Text Box 1">
          <a:extLst>
            <a:ext uri="{FF2B5EF4-FFF2-40B4-BE49-F238E27FC236}">
              <a16:creationId xmlns:a16="http://schemas.microsoft.com/office/drawing/2014/main" id="{6D2B1A6A-00E0-409D-93BB-C396AF6F752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04" name="Text Box 1">
          <a:extLst>
            <a:ext uri="{FF2B5EF4-FFF2-40B4-BE49-F238E27FC236}">
              <a16:creationId xmlns:a16="http://schemas.microsoft.com/office/drawing/2014/main" id="{CBA5A3BF-CDFC-4B35-A39F-63045177F63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05" name="Text Box 1">
          <a:extLst>
            <a:ext uri="{FF2B5EF4-FFF2-40B4-BE49-F238E27FC236}">
              <a16:creationId xmlns:a16="http://schemas.microsoft.com/office/drawing/2014/main" id="{A85943F5-0F43-4DB0-87D6-32A75C009C4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06" name="Text Box 1">
          <a:extLst>
            <a:ext uri="{FF2B5EF4-FFF2-40B4-BE49-F238E27FC236}">
              <a16:creationId xmlns:a16="http://schemas.microsoft.com/office/drawing/2014/main" id="{996AAB2C-CABC-47ED-A832-90522544732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07" name="Text Box 1">
          <a:extLst>
            <a:ext uri="{FF2B5EF4-FFF2-40B4-BE49-F238E27FC236}">
              <a16:creationId xmlns:a16="http://schemas.microsoft.com/office/drawing/2014/main" id="{96B46C39-DF38-464B-B5D0-31C5EE6AC9A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08" name="Text Box 1">
          <a:extLst>
            <a:ext uri="{FF2B5EF4-FFF2-40B4-BE49-F238E27FC236}">
              <a16:creationId xmlns:a16="http://schemas.microsoft.com/office/drawing/2014/main" id="{70CF4412-6309-4790-84F0-289CF8D008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09" name="Text Box 1">
          <a:extLst>
            <a:ext uri="{FF2B5EF4-FFF2-40B4-BE49-F238E27FC236}">
              <a16:creationId xmlns:a16="http://schemas.microsoft.com/office/drawing/2014/main" id="{BFFEFDC5-1016-4C48-B4C4-0CA465A0550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10" name="Text Box 1">
          <a:extLst>
            <a:ext uri="{FF2B5EF4-FFF2-40B4-BE49-F238E27FC236}">
              <a16:creationId xmlns:a16="http://schemas.microsoft.com/office/drawing/2014/main" id="{48256B76-F92B-49D1-BA7A-843E03C46F9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11" name="Text Box 1">
          <a:extLst>
            <a:ext uri="{FF2B5EF4-FFF2-40B4-BE49-F238E27FC236}">
              <a16:creationId xmlns:a16="http://schemas.microsoft.com/office/drawing/2014/main" id="{8EAEBDA2-7BCD-45DA-952E-B8CA7C0D7B0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12" name="Text Box 1">
          <a:extLst>
            <a:ext uri="{FF2B5EF4-FFF2-40B4-BE49-F238E27FC236}">
              <a16:creationId xmlns:a16="http://schemas.microsoft.com/office/drawing/2014/main" id="{D5D1D4DA-3FAE-49CC-8465-6FE4D1CD199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13" name="Text Box 1">
          <a:extLst>
            <a:ext uri="{FF2B5EF4-FFF2-40B4-BE49-F238E27FC236}">
              <a16:creationId xmlns:a16="http://schemas.microsoft.com/office/drawing/2014/main" id="{05A9FC6F-0359-40FF-81B3-21F1CB7B36A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14" name="Text Box 1">
          <a:extLst>
            <a:ext uri="{FF2B5EF4-FFF2-40B4-BE49-F238E27FC236}">
              <a16:creationId xmlns:a16="http://schemas.microsoft.com/office/drawing/2014/main" id="{ABB3E238-67F7-4883-96B0-FE71427FDE1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15" name="Text Box 1">
          <a:extLst>
            <a:ext uri="{FF2B5EF4-FFF2-40B4-BE49-F238E27FC236}">
              <a16:creationId xmlns:a16="http://schemas.microsoft.com/office/drawing/2014/main" id="{32FF8E8E-7C4F-4D8B-9863-EEC0985EA65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16" name="Text Box 1">
          <a:extLst>
            <a:ext uri="{FF2B5EF4-FFF2-40B4-BE49-F238E27FC236}">
              <a16:creationId xmlns:a16="http://schemas.microsoft.com/office/drawing/2014/main" id="{FEF93908-CA75-4B8B-B185-1F94F16DCEF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17" name="Text Box 1">
          <a:extLst>
            <a:ext uri="{FF2B5EF4-FFF2-40B4-BE49-F238E27FC236}">
              <a16:creationId xmlns:a16="http://schemas.microsoft.com/office/drawing/2014/main" id="{49041C41-B85F-4C8F-8B95-0040CE259C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18" name="Text Box 1">
          <a:extLst>
            <a:ext uri="{FF2B5EF4-FFF2-40B4-BE49-F238E27FC236}">
              <a16:creationId xmlns:a16="http://schemas.microsoft.com/office/drawing/2014/main" id="{3FA11D95-3872-4DBC-890E-5FEBBA1FD58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19" name="Text Box 1">
          <a:extLst>
            <a:ext uri="{FF2B5EF4-FFF2-40B4-BE49-F238E27FC236}">
              <a16:creationId xmlns:a16="http://schemas.microsoft.com/office/drawing/2014/main" id="{E51DDBE7-96A5-4BCF-A293-C95CF6F7FA6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20" name="Text Box 1">
          <a:extLst>
            <a:ext uri="{FF2B5EF4-FFF2-40B4-BE49-F238E27FC236}">
              <a16:creationId xmlns:a16="http://schemas.microsoft.com/office/drawing/2014/main" id="{BB96BE66-95CA-4501-A708-81009A417A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21" name="Text Box 1">
          <a:extLst>
            <a:ext uri="{FF2B5EF4-FFF2-40B4-BE49-F238E27FC236}">
              <a16:creationId xmlns:a16="http://schemas.microsoft.com/office/drawing/2014/main" id="{58D726E0-5957-42E3-8CF4-3D83105D3EB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22" name="Text Box 1">
          <a:extLst>
            <a:ext uri="{FF2B5EF4-FFF2-40B4-BE49-F238E27FC236}">
              <a16:creationId xmlns:a16="http://schemas.microsoft.com/office/drawing/2014/main" id="{117FC583-AF65-44F9-A998-3A0B0A340A4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23" name="Text Box 1">
          <a:extLst>
            <a:ext uri="{FF2B5EF4-FFF2-40B4-BE49-F238E27FC236}">
              <a16:creationId xmlns:a16="http://schemas.microsoft.com/office/drawing/2014/main" id="{13C3B7D2-61ED-402A-9365-7C03E65F81D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24" name="Text Box 1">
          <a:extLst>
            <a:ext uri="{FF2B5EF4-FFF2-40B4-BE49-F238E27FC236}">
              <a16:creationId xmlns:a16="http://schemas.microsoft.com/office/drawing/2014/main" id="{9C874451-A129-4C7A-B4D9-06BB8DB27D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25" name="Text Box 1">
          <a:extLst>
            <a:ext uri="{FF2B5EF4-FFF2-40B4-BE49-F238E27FC236}">
              <a16:creationId xmlns:a16="http://schemas.microsoft.com/office/drawing/2014/main" id="{BDBB33EF-07DC-4B1E-9246-C0777629331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26" name="Text Box 1">
          <a:extLst>
            <a:ext uri="{FF2B5EF4-FFF2-40B4-BE49-F238E27FC236}">
              <a16:creationId xmlns:a16="http://schemas.microsoft.com/office/drawing/2014/main" id="{7815FEB1-98B2-4B18-B7B3-5C024FE42B1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27" name="Text Box 1">
          <a:extLst>
            <a:ext uri="{FF2B5EF4-FFF2-40B4-BE49-F238E27FC236}">
              <a16:creationId xmlns:a16="http://schemas.microsoft.com/office/drawing/2014/main" id="{035E4C46-3EE7-4EC9-8DBE-94E5817974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28" name="Text Box 1">
          <a:extLst>
            <a:ext uri="{FF2B5EF4-FFF2-40B4-BE49-F238E27FC236}">
              <a16:creationId xmlns:a16="http://schemas.microsoft.com/office/drawing/2014/main" id="{C71DEF20-BED2-4814-86A3-95414C2D6AC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29" name="Text Box 1">
          <a:extLst>
            <a:ext uri="{FF2B5EF4-FFF2-40B4-BE49-F238E27FC236}">
              <a16:creationId xmlns:a16="http://schemas.microsoft.com/office/drawing/2014/main" id="{3D325A2B-FA85-45ED-BAE1-32B31293584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0" name="Text Box 1">
          <a:extLst>
            <a:ext uri="{FF2B5EF4-FFF2-40B4-BE49-F238E27FC236}">
              <a16:creationId xmlns:a16="http://schemas.microsoft.com/office/drawing/2014/main" id="{D46A12F8-41D1-422A-BEBA-F6A4D28E65D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1" name="Text Box 1">
          <a:extLst>
            <a:ext uri="{FF2B5EF4-FFF2-40B4-BE49-F238E27FC236}">
              <a16:creationId xmlns:a16="http://schemas.microsoft.com/office/drawing/2014/main" id="{E8F91103-EC72-4D39-9A93-81DEF7B792B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2" name="Text Box 1">
          <a:extLst>
            <a:ext uri="{FF2B5EF4-FFF2-40B4-BE49-F238E27FC236}">
              <a16:creationId xmlns:a16="http://schemas.microsoft.com/office/drawing/2014/main" id="{BD56CC52-5E0E-4168-A844-BD16727E7F7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3" name="Text Box 1">
          <a:extLst>
            <a:ext uri="{FF2B5EF4-FFF2-40B4-BE49-F238E27FC236}">
              <a16:creationId xmlns:a16="http://schemas.microsoft.com/office/drawing/2014/main" id="{FAD2C29D-AD82-4E8A-97B3-7DBE0925783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4" name="Text Box 1">
          <a:extLst>
            <a:ext uri="{FF2B5EF4-FFF2-40B4-BE49-F238E27FC236}">
              <a16:creationId xmlns:a16="http://schemas.microsoft.com/office/drawing/2014/main" id="{0FEEC174-8A7B-4CAB-AA16-F966C8471C4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5" name="Text Box 1">
          <a:extLst>
            <a:ext uri="{FF2B5EF4-FFF2-40B4-BE49-F238E27FC236}">
              <a16:creationId xmlns:a16="http://schemas.microsoft.com/office/drawing/2014/main" id="{069C17CC-A750-4507-B674-158873A57AF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6" name="Text Box 1">
          <a:extLst>
            <a:ext uri="{FF2B5EF4-FFF2-40B4-BE49-F238E27FC236}">
              <a16:creationId xmlns:a16="http://schemas.microsoft.com/office/drawing/2014/main" id="{B141A0A9-D0EC-469E-95EC-5648723F075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7" name="Text Box 1">
          <a:extLst>
            <a:ext uri="{FF2B5EF4-FFF2-40B4-BE49-F238E27FC236}">
              <a16:creationId xmlns:a16="http://schemas.microsoft.com/office/drawing/2014/main" id="{CEE3E2D8-DF7A-4948-9220-2C396367CA7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8" name="Text Box 1">
          <a:extLst>
            <a:ext uri="{FF2B5EF4-FFF2-40B4-BE49-F238E27FC236}">
              <a16:creationId xmlns:a16="http://schemas.microsoft.com/office/drawing/2014/main" id="{25EC4EBD-4226-419E-A390-70F831C514E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39" name="Text Box 1">
          <a:extLst>
            <a:ext uri="{FF2B5EF4-FFF2-40B4-BE49-F238E27FC236}">
              <a16:creationId xmlns:a16="http://schemas.microsoft.com/office/drawing/2014/main" id="{4601DE21-CF49-4EBB-9D4F-82647BB80A5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40" name="Text Box 1">
          <a:extLst>
            <a:ext uri="{FF2B5EF4-FFF2-40B4-BE49-F238E27FC236}">
              <a16:creationId xmlns:a16="http://schemas.microsoft.com/office/drawing/2014/main" id="{7841C637-C451-4F65-89D5-F066CC584BC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41" name="Text Box 1">
          <a:extLst>
            <a:ext uri="{FF2B5EF4-FFF2-40B4-BE49-F238E27FC236}">
              <a16:creationId xmlns:a16="http://schemas.microsoft.com/office/drawing/2014/main" id="{62155BBA-CC91-44A1-BE32-A52C198940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42" name="Text Box 1">
          <a:extLst>
            <a:ext uri="{FF2B5EF4-FFF2-40B4-BE49-F238E27FC236}">
              <a16:creationId xmlns:a16="http://schemas.microsoft.com/office/drawing/2014/main" id="{F00B3B6D-BD32-422D-BE9F-BEF0DCF55A3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43" name="Text Box 1">
          <a:extLst>
            <a:ext uri="{FF2B5EF4-FFF2-40B4-BE49-F238E27FC236}">
              <a16:creationId xmlns:a16="http://schemas.microsoft.com/office/drawing/2014/main" id="{0DA5AB6C-A96A-47EB-A394-8195A2933E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44" name="Text Box 1">
          <a:extLst>
            <a:ext uri="{FF2B5EF4-FFF2-40B4-BE49-F238E27FC236}">
              <a16:creationId xmlns:a16="http://schemas.microsoft.com/office/drawing/2014/main" id="{D1DAC09D-B1B3-4CC4-B786-48714C05365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545" name="Text Box 1">
          <a:extLst>
            <a:ext uri="{FF2B5EF4-FFF2-40B4-BE49-F238E27FC236}">
              <a16:creationId xmlns:a16="http://schemas.microsoft.com/office/drawing/2014/main" id="{847AB350-C806-4AFB-953F-79DFC2AA14C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46" name="Text Box 1">
          <a:extLst>
            <a:ext uri="{FF2B5EF4-FFF2-40B4-BE49-F238E27FC236}">
              <a16:creationId xmlns:a16="http://schemas.microsoft.com/office/drawing/2014/main" id="{7A8AFE8D-37AD-4535-B11C-028DABDBF03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47" name="Text Box 1">
          <a:extLst>
            <a:ext uri="{FF2B5EF4-FFF2-40B4-BE49-F238E27FC236}">
              <a16:creationId xmlns:a16="http://schemas.microsoft.com/office/drawing/2014/main" id="{53DCACF8-71D7-43AE-9C02-1C25553A1FE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48" name="Text Box 1">
          <a:extLst>
            <a:ext uri="{FF2B5EF4-FFF2-40B4-BE49-F238E27FC236}">
              <a16:creationId xmlns:a16="http://schemas.microsoft.com/office/drawing/2014/main" id="{22DA8ECD-E27D-4BE5-9516-0BE995D4F8E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49" name="Text Box 1">
          <a:extLst>
            <a:ext uri="{FF2B5EF4-FFF2-40B4-BE49-F238E27FC236}">
              <a16:creationId xmlns:a16="http://schemas.microsoft.com/office/drawing/2014/main" id="{4795A324-7CC7-4E0C-A383-108C0EF799D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50" name="Text Box 1">
          <a:extLst>
            <a:ext uri="{FF2B5EF4-FFF2-40B4-BE49-F238E27FC236}">
              <a16:creationId xmlns:a16="http://schemas.microsoft.com/office/drawing/2014/main" id="{83E90CD3-59F0-4864-8517-1785065082F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51" name="Text Box 1">
          <a:extLst>
            <a:ext uri="{FF2B5EF4-FFF2-40B4-BE49-F238E27FC236}">
              <a16:creationId xmlns:a16="http://schemas.microsoft.com/office/drawing/2014/main" id="{5A5AD292-C28B-4372-A552-29D10BC0AF0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52" name="Text Box 1">
          <a:extLst>
            <a:ext uri="{FF2B5EF4-FFF2-40B4-BE49-F238E27FC236}">
              <a16:creationId xmlns:a16="http://schemas.microsoft.com/office/drawing/2014/main" id="{1D3B2BE7-BF3F-4D58-8D7B-3F7F722D5BA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53" name="Text Box 1">
          <a:extLst>
            <a:ext uri="{FF2B5EF4-FFF2-40B4-BE49-F238E27FC236}">
              <a16:creationId xmlns:a16="http://schemas.microsoft.com/office/drawing/2014/main" id="{A4F6F66B-B284-4332-A984-3E7E5A02B30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54" name="Text Box 1">
          <a:extLst>
            <a:ext uri="{FF2B5EF4-FFF2-40B4-BE49-F238E27FC236}">
              <a16:creationId xmlns:a16="http://schemas.microsoft.com/office/drawing/2014/main" id="{EF5E7363-C473-4D4E-AB58-F0D89C6C99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55" name="Text Box 1">
          <a:extLst>
            <a:ext uri="{FF2B5EF4-FFF2-40B4-BE49-F238E27FC236}">
              <a16:creationId xmlns:a16="http://schemas.microsoft.com/office/drawing/2014/main" id="{03B0CD58-0759-44D7-BE6D-49FF5E9EBF8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56" name="Text Box 1">
          <a:extLst>
            <a:ext uri="{FF2B5EF4-FFF2-40B4-BE49-F238E27FC236}">
              <a16:creationId xmlns:a16="http://schemas.microsoft.com/office/drawing/2014/main" id="{984B9AB8-0892-4ED8-BE36-D261D2713E2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57" name="Text Box 1">
          <a:extLst>
            <a:ext uri="{FF2B5EF4-FFF2-40B4-BE49-F238E27FC236}">
              <a16:creationId xmlns:a16="http://schemas.microsoft.com/office/drawing/2014/main" id="{0ADA40E1-85FB-48EC-B928-10C68B9174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58" name="Text Box 1">
          <a:extLst>
            <a:ext uri="{FF2B5EF4-FFF2-40B4-BE49-F238E27FC236}">
              <a16:creationId xmlns:a16="http://schemas.microsoft.com/office/drawing/2014/main" id="{0998C75B-EB89-4F0D-B6A2-2E78FE09EB7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59" name="Text Box 1">
          <a:extLst>
            <a:ext uri="{FF2B5EF4-FFF2-40B4-BE49-F238E27FC236}">
              <a16:creationId xmlns:a16="http://schemas.microsoft.com/office/drawing/2014/main" id="{929EBC3F-A8BD-4472-A6FC-42590922452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60" name="Text Box 1">
          <a:extLst>
            <a:ext uri="{FF2B5EF4-FFF2-40B4-BE49-F238E27FC236}">
              <a16:creationId xmlns:a16="http://schemas.microsoft.com/office/drawing/2014/main" id="{5BB42EDF-D750-40D3-89A2-85B326F55FB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61" name="Text Box 1">
          <a:extLst>
            <a:ext uri="{FF2B5EF4-FFF2-40B4-BE49-F238E27FC236}">
              <a16:creationId xmlns:a16="http://schemas.microsoft.com/office/drawing/2014/main" id="{D2E196DA-DD40-4A30-BADC-CE0679C0B1A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62" name="Text Box 1">
          <a:extLst>
            <a:ext uri="{FF2B5EF4-FFF2-40B4-BE49-F238E27FC236}">
              <a16:creationId xmlns:a16="http://schemas.microsoft.com/office/drawing/2014/main" id="{282D9D37-83AC-4084-B2F2-DF23CE3432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63" name="Text Box 1">
          <a:extLst>
            <a:ext uri="{FF2B5EF4-FFF2-40B4-BE49-F238E27FC236}">
              <a16:creationId xmlns:a16="http://schemas.microsoft.com/office/drawing/2014/main" id="{F08938B1-02FF-4D39-9766-66C88DCD50C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64" name="Text Box 1">
          <a:extLst>
            <a:ext uri="{FF2B5EF4-FFF2-40B4-BE49-F238E27FC236}">
              <a16:creationId xmlns:a16="http://schemas.microsoft.com/office/drawing/2014/main" id="{5D2DFD2F-865A-46CD-B4D0-FF75E85AA96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65" name="Text Box 1">
          <a:extLst>
            <a:ext uri="{FF2B5EF4-FFF2-40B4-BE49-F238E27FC236}">
              <a16:creationId xmlns:a16="http://schemas.microsoft.com/office/drawing/2014/main" id="{F6C9711C-D276-402B-9467-C0C281845C1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66" name="Text Box 1">
          <a:extLst>
            <a:ext uri="{FF2B5EF4-FFF2-40B4-BE49-F238E27FC236}">
              <a16:creationId xmlns:a16="http://schemas.microsoft.com/office/drawing/2014/main" id="{19C56614-E117-473C-85A4-D038CA4F34C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67" name="Text Box 1">
          <a:extLst>
            <a:ext uri="{FF2B5EF4-FFF2-40B4-BE49-F238E27FC236}">
              <a16:creationId xmlns:a16="http://schemas.microsoft.com/office/drawing/2014/main" id="{D706A183-1AD8-48A3-9CBD-ACB654AC053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68" name="Text Box 1">
          <a:extLst>
            <a:ext uri="{FF2B5EF4-FFF2-40B4-BE49-F238E27FC236}">
              <a16:creationId xmlns:a16="http://schemas.microsoft.com/office/drawing/2014/main" id="{F8FF1B58-BEDC-4A1B-B68B-BEE0907CA06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69" name="Text Box 1">
          <a:extLst>
            <a:ext uri="{FF2B5EF4-FFF2-40B4-BE49-F238E27FC236}">
              <a16:creationId xmlns:a16="http://schemas.microsoft.com/office/drawing/2014/main" id="{73D80BB3-7B5B-4A0F-8ABC-B8FA341661A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70" name="Text Box 1">
          <a:extLst>
            <a:ext uri="{FF2B5EF4-FFF2-40B4-BE49-F238E27FC236}">
              <a16:creationId xmlns:a16="http://schemas.microsoft.com/office/drawing/2014/main" id="{19F77E81-BE38-4D07-BEB6-F3D4E4C8D24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71" name="Text Box 1">
          <a:extLst>
            <a:ext uri="{FF2B5EF4-FFF2-40B4-BE49-F238E27FC236}">
              <a16:creationId xmlns:a16="http://schemas.microsoft.com/office/drawing/2014/main" id="{1A9EC9B2-A18B-4A8E-890D-6CC14D4F8BD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72" name="Text Box 1">
          <a:extLst>
            <a:ext uri="{FF2B5EF4-FFF2-40B4-BE49-F238E27FC236}">
              <a16:creationId xmlns:a16="http://schemas.microsoft.com/office/drawing/2014/main" id="{C5BF2255-22F8-44A4-8B42-7FFC148DFB5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73" name="Text Box 1">
          <a:extLst>
            <a:ext uri="{FF2B5EF4-FFF2-40B4-BE49-F238E27FC236}">
              <a16:creationId xmlns:a16="http://schemas.microsoft.com/office/drawing/2014/main" id="{ACF94D52-B008-41A4-9FCB-F93F1F1BE0E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74" name="Text Box 1">
          <a:extLst>
            <a:ext uri="{FF2B5EF4-FFF2-40B4-BE49-F238E27FC236}">
              <a16:creationId xmlns:a16="http://schemas.microsoft.com/office/drawing/2014/main" id="{EE537155-D923-4EDA-A1EF-F066329742C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75" name="Text Box 1">
          <a:extLst>
            <a:ext uri="{FF2B5EF4-FFF2-40B4-BE49-F238E27FC236}">
              <a16:creationId xmlns:a16="http://schemas.microsoft.com/office/drawing/2014/main" id="{7FE4E8DD-49BC-4813-9C4D-79FA1A0DBE5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76" name="Text Box 1">
          <a:extLst>
            <a:ext uri="{FF2B5EF4-FFF2-40B4-BE49-F238E27FC236}">
              <a16:creationId xmlns:a16="http://schemas.microsoft.com/office/drawing/2014/main" id="{3557CEC1-1D36-4831-B706-3878CFCEF50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77" name="Text Box 1">
          <a:extLst>
            <a:ext uri="{FF2B5EF4-FFF2-40B4-BE49-F238E27FC236}">
              <a16:creationId xmlns:a16="http://schemas.microsoft.com/office/drawing/2014/main" id="{33436158-9F84-4FF0-8A1C-57339BDB690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78" name="Text Box 1">
          <a:extLst>
            <a:ext uri="{FF2B5EF4-FFF2-40B4-BE49-F238E27FC236}">
              <a16:creationId xmlns:a16="http://schemas.microsoft.com/office/drawing/2014/main" id="{6B5DA12E-0707-41FE-B59D-0942ADD83DA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79" name="Text Box 1">
          <a:extLst>
            <a:ext uri="{FF2B5EF4-FFF2-40B4-BE49-F238E27FC236}">
              <a16:creationId xmlns:a16="http://schemas.microsoft.com/office/drawing/2014/main" id="{ABA3CA92-6F4A-44FD-9940-68764FCF16C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580" name="Text Box 1">
          <a:extLst>
            <a:ext uri="{FF2B5EF4-FFF2-40B4-BE49-F238E27FC236}">
              <a16:creationId xmlns:a16="http://schemas.microsoft.com/office/drawing/2014/main" id="{5C5BFD57-E648-4025-B812-5AAA8BB8659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81" name="Text Box 1">
          <a:extLst>
            <a:ext uri="{FF2B5EF4-FFF2-40B4-BE49-F238E27FC236}">
              <a16:creationId xmlns:a16="http://schemas.microsoft.com/office/drawing/2014/main" id="{27D5706E-F6A4-44E6-8345-073A52B9E68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82" name="Text Box 1">
          <a:extLst>
            <a:ext uri="{FF2B5EF4-FFF2-40B4-BE49-F238E27FC236}">
              <a16:creationId xmlns:a16="http://schemas.microsoft.com/office/drawing/2014/main" id="{91EAF5F7-142A-40E8-90D7-D80D9A3D02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83" name="Text Box 1">
          <a:extLst>
            <a:ext uri="{FF2B5EF4-FFF2-40B4-BE49-F238E27FC236}">
              <a16:creationId xmlns:a16="http://schemas.microsoft.com/office/drawing/2014/main" id="{14476483-6251-4680-B6E5-C6E5A9E89F3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84" name="Text Box 1">
          <a:extLst>
            <a:ext uri="{FF2B5EF4-FFF2-40B4-BE49-F238E27FC236}">
              <a16:creationId xmlns:a16="http://schemas.microsoft.com/office/drawing/2014/main" id="{78C22116-6A63-4EED-9D00-704645BFC0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85" name="Text Box 1">
          <a:extLst>
            <a:ext uri="{FF2B5EF4-FFF2-40B4-BE49-F238E27FC236}">
              <a16:creationId xmlns:a16="http://schemas.microsoft.com/office/drawing/2014/main" id="{9DA11808-FAD5-4CAD-90F3-85748B2B731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86" name="Text Box 1">
          <a:extLst>
            <a:ext uri="{FF2B5EF4-FFF2-40B4-BE49-F238E27FC236}">
              <a16:creationId xmlns:a16="http://schemas.microsoft.com/office/drawing/2014/main" id="{5BD689E8-3A70-4949-BE59-522B0714F87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87" name="Text Box 1">
          <a:extLst>
            <a:ext uri="{FF2B5EF4-FFF2-40B4-BE49-F238E27FC236}">
              <a16:creationId xmlns:a16="http://schemas.microsoft.com/office/drawing/2014/main" id="{6878A22B-3179-46CF-B813-30EC794F3D2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88" name="Text Box 1">
          <a:extLst>
            <a:ext uri="{FF2B5EF4-FFF2-40B4-BE49-F238E27FC236}">
              <a16:creationId xmlns:a16="http://schemas.microsoft.com/office/drawing/2014/main" id="{9E35FB7C-A2F3-4204-ADFF-58691B47326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89" name="Text Box 1">
          <a:extLst>
            <a:ext uri="{FF2B5EF4-FFF2-40B4-BE49-F238E27FC236}">
              <a16:creationId xmlns:a16="http://schemas.microsoft.com/office/drawing/2014/main" id="{D10BF9C9-8A5D-441D-97CE-781F60FA8D2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90" name="Text Box 1">
          <a:extLst>
            <a:ext uri="{FF2B5EF4-FFF2-40B4-BE49-F238E27FC236}">
              <a16:creationId xmlns:a16="http://schemas.microsoft.com/office/drawing/2014/main" id="{468A8B39-9A44-47A5-8D73-A6FE990D389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91" name="Text Box 1">
          <a:extLst>
            <a:ext uri="{FF2B5EF4-FFF2-40B4-BE49-F238E27FC236}">
              <a16:creationId xmlns:a16="http://schemas.microsoft.com/office/drawing/2014/main" id="{7C87AB1C-4225-4920-A039-8E96246B766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92" name="Text Box 1">
          <a:extLst>
            <a:ext uri="{FF2B5EF4-FFF2-40B4-BE49-F238E27FC236}">
              <a16:creationId xmlns:a16="http://schemas.microsoft.com/office/drawing/2014/main" id="{B1C62EC4-5889-423C-A6BA-F0A6C0CC9F3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593" name="Text Box 1">
          <a:extLst>
            <a:ext uri="{FF2B5EF4-FFF2-40B4-BE49-F238E27FC236}">
              <a16:creationId xmlns:a16="http://schemas.microsoft.com/office/drawing/2014/main" id="{02D4AC7A-8E14-451E-A7DC-7396033E04F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94" name="Text Box 1">
          <a:extLst>
            <a:ext uri="{FF2B5EF4-FFF2-40B4-BE49-F238E27FC236}">
              <a16:creationId xmlns:a16="http://schemas.microsoft.com/office/drawing/2014/main" id="{3FF388E8-09AA-4B0B-A714-5B0816B8E5E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95" name="Text Box 1">
          <a:extLst>
            <a:ext uri="{FF2B5EF4-FFF2-40B4-BE49-F238E27FC236}">
              <a16:creationId xmlns:a16="http://schemas.microsoft.com/office/drawing/2014/main" id="{2D027E46-1ED0-47AC-852B-A74C9A0CE76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96" name="Text Box 1">
          <a:extLst>
            <a:ext uri="{FF2B5EF4-FFF2-40B4-BE49-F238E27FC236}">
              <a16:creationId xmlns:a16="http://schemas.microsoft.com/office/drawing/2014/main" id="{8EFAF6F9-C677-4499-8FB8-0F7E3BE9F52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97" name="Text Box 1">
          <a:extLst>
            <a:ext uri="{FF2B5EF4-FFF2-40B4-BE49-F238E27FC236}">
              <a16:creationId xmlns:a16="http://schemas.microsoft.com/office/drawing/2014/main" id="{9FC856AC-8E44-445E-A508-26F4CDFDA2B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598" name="Text Box 1">
          <a:extLst>
            <a:ext uri="{FF2B5EF4-FFF2-40B4-BE49-F238E27FC236}">
              <a16:creationId xmlns:a16="http://schemas.microsoft.com/office/drawing/2014/main" id="{A09EBA60-B4E3-4783-AEC0-541C7384CDC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599" name="Text Box 1">
          <a:extLst>
            <a:ext uri="{FF2B5EF4-FFF2-40B4-BE49-F238E27FC236}">
              <a16:creationId xmlns:a16="http://schemas.microsoft.com/office/drawing/2014/main" id="{E01BBE2C-0C1F-434E-AF99-A1484C4CEE6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00" name="Text Box 1">
          <a:extLst>
            <a:ext uri="{FF2B5EF4-FFF2-40B4-BE49-F238E27FC236}">
              <a16:creationId xmlns:a16="http://schemas.microsoft.com/office/drawing/2014/main" id="{E388A119-68C3-459E-8F40-1AD7469CA29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01" name="Text Box 1">
          <a:extLst>
            <a:ext uri="{FF2B5EF4-FFF2-40B4-BE49-F238E27FC236}">
              <a16:creationId xmlns:a16="http://schemas.microsoft.com/office/drawing/2014/main" id="{98B8493D-7E92-4E50-8C73-5BCE0EFAB36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02" name="Text Box 1">
          <a:extLst>
            <a:ext uri="{FF2B5EF4-FFF2-40B4-BE49-F238E27FC236}">
              <a16:creationId xmlns:a16="http://schemas.microsoft.com/office/drawing/2014/main" id="{1762480A-C3B7-48EF-A5EB-4F30B255967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03" name="Text Box 1">
          <a:extLst>
            <a:ext uri="{FF2B5EF4-FFF2-40B4-BE49-F238E27FC236}">
              <a16:creationId xmlns:a16="http://schemas.microsoft.com/office/drawing/2014/main" id="{EDB82001-9A0E-4828-A025-EB4F2A1C30F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04" name="Text Box 1">
          <a:extLst>
            <a:ext uri="{FF2B5EF4-FFF2-40B4-BE49-F238E27FC236}">
              <a16:creationId xmlns:a16="http://schemas.microsoft.com/office/drawing/2014/main" id="{00F9467B-DD63-48DF-BF3A-4A1489569F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05" name="Text Box 1">
          <a:extLst>
            <a:ext uri="{FF2B5EF4-FFF2-40B4-BE49-F238E27FC236}">
              <a16:creationId xmlns:a16="http://schemas.microsoft.com/office/drawing/2014/main" id="{037E4796-1A40-4E09-9DC6-682222BF525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06" name="Text Box 1">
          <a:extLst>
            <a:ext uri="{FF2B5EF4-FFF2-40B4-BE49-F238E27FC236}">
              <a16:creationId xmlns:a16="http://schemas.microsoft.com/office/drawing/2014/main" id="{F235DC29-5719-43C4-824A-25810E5B4F7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07" name="Text Box 1">
          <a:extLst>
            <a:ext uri="{FF2B5EF4-FFF2-40B4-BE49-F238E27FC236}">
              <a16:creationId xmlns:a16="http://schemas.microsoft.com/office/drawing/2014/main" id="{55D65D54-03E7-4F15-9B90-EBC77D5F18A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08" name="Text Box 1">
          <a:extLst>
            <a:ext uri="{FF2B5EF4-FFF2-40B4-BE49-F238E27FC236}">
              <a16:creationId xmlns:a16="http://schemas.microsoft.com/office/drawing/2014/main" id="{74EBC256-4CEA-45FD-AFE4-5962DD6225D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09" name="Text Box 1">
          <a:extLst>
            <a:ext uri="{FF2B5EF4-FFF2-40B4-BE49-F238E27FC236}">
              <a16:creationId xmlns:a16="http://schemas.microsoft.com/office/drawing/2014/main" id="{E9B7B91C-326E-4FAC-A542-B5612EDCB46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10" name="Text Box 1">
          <a:extLst>
            <a:ext uri="{FF2B5EF4-FFF2-40B4-BE49-F238E27FC236}">
              <a16:creationId xmlns:a16="http://schemas.microsoft.com/office/drawing/2014/main" id="{CD97945A-14A5-4E2B-A1F2-A38799A77E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11" name="Text Box 1">
          <a:extLst>
            <a:ext uri="{FF2B5EF4-FFF2-40B4-BE49-F238E27FC236}">
              <a16:creationId xmlns:a16="http://schemas.microsoft.com/office/drawing/2014/main" id="{E0CB5EDD-C3D6-4005-AE69-50CD79F42EE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12" name="Text Box 1">
          <a:extLst>
            <a:ext uri="{FF2B5EF4-FFF2-40B4-BE49-F238E27FC236}">
              <a16:creationId xmlns:a16="http://schemas.microsoft.com/office/drawing/2014/main" id="{B4F2CFAD-8A66-475A-AB80-45F9A60906F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13" name="Text Box 1">
          <a:extLst>
            <a:ext uri="{FF2B5EF4-FFF2-40B4-BE49-F238E27FC236}">
              <a16:creationId xmlns:a16="http://schemas.microsoft.com/office/drawing/2014/main" id="{5261FD61-82BF-4C62-A755-11241BD2C0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14" name="Text Box 1">
          <a:extLst>
            <a:ext uri="{FF2B5EF4-FFF2-40B4-BE49-F238E27FC236}">
              <a16:creationId xmlns:a16="http://schemas.microsoft.com/office/drawing/2014/main" id="{C8BC70D3-99D8-40E6-BC74-97B0E620216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15" name="Text Box 1">
          <a:extLst>
            <a:ext uri="{FF2B5EF4-FFF2-40B4-BE49-F238E27FC236}">
              <a16:creationId xmlns:a16="http://schemas.microsoft.com/office/drawing/2014/main" id="{B41F2BBA-4051-4FE3-B191-82008281C4D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16" name="Text Box 1">
          <a:extLst>
            <a:ext uri="{FF2B5EF4-FFF2-40B4-BE49-F238E27FC236}">
              <a16:creationId xmlns:a16="http://schemas.microsoft.com/office/drawing/2014/main" id="{D2AD7C2B-62E7-463A-922A-247B94DABB8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17" name="Text Box 1">
          <a:extLst>
            <a:ext uri="{FF2B5EF4-FFF2-40B4-BE49-F238E27FC236}">
              <a16:creationId xmlns:a16="http://schemas.microsoft.com/office/drawing/2014/main" id="{BB4E8859-6267-4FAE-9A04-7CE66029A3D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18" name="Text Box 1">
          <a:extLst>
            <a:ext uri="{FF2B5EF4-FFF2-40B4-BE49-F238E27FC236}">
              <a16:creationId xmlns:a16="http://schemas.microsoft.com/office/drawing/2014/main" id="{387B9BE3-FA81-46AE-84BA-F78BB3AB4A3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19" name="Text Box 1">
          <a:extLst>
            <a:ext uri="{FF2B5EF4-FFF2-40B4-BE49-F238E27FC236}">
              <a16:creationId xmlns:a16="http://schemas.microsoft.com/office/drawing/2014/main" id="{B932FA26-FD6D-4B58-AE38-AC10330294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20" name="Text Box 1">
          <a:extLst>
            <a:ext uri="{FF2B5EF4-FFF2-40B4-BE49-F238E27FC236}">
              <a16:creationId xmlns:a16="http://schemas.microsoft.com/office/drawing/2014/main" id="{938EFF9A-1F73-4E75-B66E-F10692A556D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21" name="Text Box 1">
          <a:extLst>
            <a:ext uri="{FF2B5EF4-FFF2-40B4-BE49-F238E27FC236}">
              <a16:creationId xmlns:a16="http://schemas.microsoft.com/office/drawing/2014/main" id="{453DC306-A37B-4CD9-BB03-20B624981F4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22" name="Text Box 1">
          <a:extLst>
            <a:ext uri="{FF2B5EF4-FFF2-40B4-BE49-F238E27FC236}">
              <a16:creationId xmlns:a16="http://schemas.microsoft.com/office/drawing/2014/main" id="{B59D9F22-20E8-46D6-BFD1-F968BDBF1E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23" name="Text Box 1">
          <a:extLst>
            <a:ext uri="{FF2B5EF4-FFF2-40B4-BE49-F238E27FC236}">
              <a16:creationId xmlns:a16="http://schemas.microsoft.com/office/drawing/2014/main" id="{E36EB751-3011-4315-80BB-0D476F7493C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5AB9C28C-1222-43EB-8A74-31BA8295C1E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25" name="Text Box 1">
          <a:extLst>
            <a:ext uri="{FF2B5EF4-FFF2-40B4-BE49-F238E27FC236}">
              <a16:creationId xmlns:a16="http://schemas.microsoft.com/office/drawing/2014/main" id="{3F4EEC12-2C90-4E11-A65B-CF255F00A1A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26" name="Text Box 1">
          <a:extLst>
            <a:ext uri="{FF2B5EF4-FFF2-40B4-BE49-F238E27FC236}">
              <a16:creationId xmlns:a16="http://schemas.microsoft.com/office/drawing/2014/main" id="{91545CB5-8E75-4A2C-8D1C-C42B1CE0219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27" name="Text Box 1">
          <a:extLst>
            <a:ext uri="{FF2B5EF4-FFF2-40B4-BE49-F238E27FC236}">
              <a16:creationId xmlns:a16="http://schemas.microsoft.com/office/drawing/2014/main" id="{DC9AFBB5-D502-4313-8938-845DF4911BA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28" name="Text Box 1">
          <a:extLst>
            <a:ext uri="{FF2B5EF4-FFF2-40B4-BE49-F238E27FC236}">
              <a16:creationId xmlns:a16="http://schemas.microsoft.com/office/drawing/2014/main" id="{26F54F64-6B4D-40B2-86C9-62DD4980DFA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29" name="Text Box 1">
          <a:extLst>
            <a:ext uri="{FF2B5EF4-FFF2-40B4-BE49-F238E27FC236}">
              <a16:creationId xmlns:a16="http://schemas.microsoft.com/office/drawing/2014/main" id="{6E67F4CF-D2CA-4A26-A68A-9DDE3512D5B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30" name="Text Box 1">
          <a:extLst>
            <a:ext uri="{FF2B5EF4-FFF2-40B4-BE49-F238E27FC236}">
              <a16:creationId xmlns:a16="http://schemas.microsoft.com/office/drawing/2014/main" id="{F71F5F50-6E91-44FA-A490-AE15182D266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31" name="Text Box 1">
          <a:extLst>
            <a:ext uri="{FF2B5EF4-FFF2-40B4-BE49-F238E27FC236}">
              <a16:creationId xmlns:a16="http://schemas.microsoft.com/office/drawing/2014/main" id="{7BBC753A-EBCE-4E84-92B5-2020E5A54D9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32" name="Text Box 1">
          <a:extLst>
            <a:ext uri="{FF2B5EF4-FFF2-40B4-BE49-F238E27FC236}">
              <a16:creationId xmlns:a16="http://schemas.microsoft.com/office/drawing/2014/main" id="{3CD3EC66-B9ED-400B-93E4-4573D44BB68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33" name="Text Box 1">
          <a:extLst>
            <a:ext uri="{FF2B5EF4-FFF2-40B4-BE49-F238E27FC236}">
              <a16:creationId xmlns:a16="http://schemas.microsoft.com/office/drawing/2014/main" id="{8E69942B-19B3-4C6A-B66B-F045DFF151A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34" name="Text Box 1">
          <a:extLst>
            <a:ext uri="{FF2B5EF4-FFF2-40B4-BE49-F238E27FC236}">
              <a16:creationId xmlns:a16="http://schemas.microsoft.com/office/drawing/2014/main" id="{5F0CCF6F-25B6-4DC7-8355-13F71E61892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35" name="Text Box 1">
          <a:extLst>
            <a:ext uri="{FF2B5EF4-FFF2-40B4-BE49-F238E27FC236}">
              <a16:creationId xmlns:a16="http://schemas.microsoft.com/office/drawing/2014/main" id="{4D065097-F26E-44CD-84E6-2CCC6AC374D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36" name="Text Box 1">
          <a:extLst>
            <a:ext uri="{FF2B5EF4-FFF2-40B4-BE49-F238E27FC236}">
              <a16:creationId xmlns:a16="http://schemas.microsoft.com/office/drawing/2014/main" id="{A7EF3CF8-1A04-46ED-8287-6035BC7E3F4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37" name="Text Box 1">
          <a:extLst>
            <a:ext uri="{FF2B5EF4-FFF2-40B4-BE49-F238E27FC236}">
              <a16:creationId xmlns:a16="http://schemas.microsoft.com/office/drawing/2014/main" id="{9BCB579F-A1E8-47FF-B618-D0F637BB7A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38" name="Text Box 1">
          <a:extLst>
            <a:ext uri="{FF2B5EF4-FFF2-40B4-BE49-F238E27FC236}">
              <a16:creationId xmlns:a16="http://schemas.microsoft.com/office/drawing/2014/main" id="{46E2F195-91D0-4729-AA4D-D47F925F0CD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39" name="Text Box 1">
          <a:extLst>
            <a:ext uri="{FF2B5EF4-FFF2-40B4-BE49-F238E27FC236}">
              <a16:creationId xmlns:a16="http://schemas.microsoft.com/office/drawing/2014/main" id="{7884BE15-1498-4543-AA6E-78719E9861F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40" name="Text Box 1">
          <a:extLst>
            <a:ext uri="{FF2B5EF4-FFF2-40B4-BE49-F238E27FC236}">
              <a16:creationId xmlns:a16="http://schemas.microsoft.com/office/drawing/2014/main" id="{911EB272-A66C-4266-924A-7391CB768C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41" name="Text Box 1">
          <a:extLst>
            <a:ext uri="{FF2B5EF4-FFF2-40B4-BE49-F238E27FC236}">
              <a16:creationId xmlns:a16="http://schemas.microsoft.com/office/drawing/2014/main" id="{D28C86DB-F3D0-4C9F-BDE8-EE9EDA1E450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42" name="Text Box 1">
          <a:extLst>
            <a:ext uri="{FF2B5EF4-FFF2-40B4-BE49-F238E27FC236}">
              <a16:creationId xmlns:a16="http://schemas.microsoft.com/office/drawing/2014/main" id="{606C68D8-BDBA-48CC-90E9-0347F6E1BBF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43" name="Text Box 1">
          <a:extLst>
            <a:ext uri="{FF2B5EF4-FFF2-40B4-BE49-F238E27FC236}">
              <a16:creationId xmlns:a16="http://schemas.microsoft.com/office/drawing/2014/main" id="{72226CC3-2733-4CEC-B88E-33CABA9361A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44" name="Text Box 1">
          <a:extLst>
            <a:ext uri="{FF2B5EF4-FFF2-40B4-BE49-F238E27FC236}">
              <a16:creationId xmlns:a16="http://schemas.microsoft.com/office/drawing/2014/main" id="{B50DD87E-8857-4566-B75A-1A0F23C3BDB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45" name="Text Box 1">
          <a:extLst>
            <a:ext uri="{FF2B5EF4-FFF2-40B4-BE49-F238E27FC236}">
              <a16:creationId xmlns:a16="http://schemas.microsoft.com/office/drawing/2014/main" id="{81A33542-6978-43DE-9858-729EDBA5A91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46" name="Text Box 1">
          <a:extLst>
            <a:ext uri="{FF2B5EF4-FFF2-40B4-BE49-F238E27FC236}">
              <a16:creationId xmlns:a16="http://schemas.microsoft.com/office/drawing/2014/main" id="{2D6920F5-4D22-4CF4-A661-6E1891A0BBF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47" name="Text Box 1">
          <a:extLst>
            <a:ext uri="{FF2B5EF4-FFF2-40B4-BE49-F238E27FC236}">
              <a16:creationId xmlns:a16="http://schemas.microsoft.com/office/drawing/2014/main" id="{49AA0161-C718-48D2-856A-55C6AD56DB8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48" name="Text Box 1">
          <a:extLst>
            <a:ext uri="{FF2B5EF4-FFF2-40B4-BE49-F238E27FC236}">
              <a16:creationId xmlns:a16="http://schemas.microsoft.com/office/drawing/2014/main" id="{281A146D-4430-4098-A91B-2E5187D7959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49" name="Text Box 1">
          <a:extLst>
            <a:ext uri="{FF2B5EF4-FFF2-40B4-BE49-F238E27FC236}">
              <a16:creationId xmlns:a16="http://schemas.microsoft.com/office/drawing/2014/main" id="{9A85DCA4-4406-4657-A0E7-9D69F7056B5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50" name="Text Box 1">
          <a:extLst>
            <a:ext uri="{FF2B5EF4-FFF2-40B4-BE49-F238E27FC236}">
              <a16:creationId xmlns:a16="http://schemas.microsoft.com/office/drawing/2014/main" id="{32D63BA2-21FB-425C-8539-4F9A39F5B6E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51" name="Text Box 1">
          <a:extLst>
            <a:ext uri="{FF2B5EF4-FFF2-40B4-BE49-F238E27FC236}">
              <a16:creationId xmlns:a16="http://schemas.microsoft.com/office/drawing/2014/main" id="{29B12A7F-DFFF-4460-8E20-7F733E4F45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52" name="Text Box 1">
          <a:extLst>
            <a:ext uri="{FF2B5EF4-FFF2-40B4-BE49-F238E27FC236}">
              <a16:creationId xmlns:a16="http://schemas.microsoft.com/office/drawing/2014/main" id="{31BC0B5F-8707-44B1-A98B-E429BADCC03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53" name="Text Box 1">
          <a:extLst>
            <a:ext uri="{FF2B5EF4-FFF2-40B4-BE49-F238E27FC236}">
              <a16:creationId xmlns:a16="http://schemas.microsoft.com/office/drawing/2014/main" id="{E2526D78-1461-4CEC-A5BA-097997A12E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54" name="Text Box 1">
          <a:extLst>
            <a:ext uri="{FF2B5EF4-FFF2-40B4-BE49-F238E27FC236}">
              <a16:creationId xmlns:a16="http://schemas.microsoft.com/office/drawing/2014/main" id="{B84AA600-EA4B-4267-BB1E-F16D14B5F64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55" name="Text Box 1">
          <a:extLst>
            <a:ext uri="{FF2B5EF4-FFF2-40B4-BE49-F238E27FC236}">
              <a16:creationId xmlns:a16="http://schemas.microsoft.com/office/drawing/2014/main" id="{9E018F47-79B2-4336-A4F1-35897246D1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56" name="Text Box 1">
          <a:extLst>
            <a:ext uri="{FF2B5EF4-FFF2-40B4-BE49-F238E27FC236}">
              <a16:creationId xmlns:a16="http://schemas.microsoft.com/office/drawing/2014/main" id="{49CBFA5D-F4EC-4FC9-9852-E72AF69E78E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657" name="Text Box 1">
          <a:extLst>
            <a:ext uri="{FF2B5EF4-FFF2-40B4-BE49-F238E27FC236}">
              <a16:creationId xmlns:a16="http://schemas.microsoft.com/office/drawing/2014/main" id="{B24BE6B6-B5FE-46DD-9750-0D60F155D67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58" name="Text Box 1">
          <a:extLst>
            <a:ext uri="{FF2B5EF4-FFF2-40B4-BE49-F238E27FC236}">
              <a16:creationId xmlns:a16="http://schemas.microsoft.com/office/drawing/2014/main" id="{B92BF472-D2F3-4AB9-BC66-75B5DA2D825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59" name="Text Box 1">
          <a:extLst>
            <a:ext uri="{FF2B5EF4-FFF2-40B4-BE49-F238E27FC236}">
              <a16:creationId xmlns:a16="http://schemas.microsoft.com/office/drawing/2014/main" id="{919A0DBF-2ACE-4FD0-B546-675C04BCA1A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60" name="Text Box 1">
          <a:extLst>
            <a:ext uri="{FF2B5EF4-FFF2-40B4-BE49-F238E27FC236}">
              <a16:creationId xmlns:a16="http://schemas.microsoft.com/office/drawing/2014/main" id="{F25B3CAE-9AD2-4FBA-AA71-E5A1F92D58E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61" name="Text Box 1">
          <a:extLst>
            <a:ext uri="{FF2B5EF4-FFF2-40B4-BE49-F238E27FC236}">
              <a16:creationId xmlns:a16="http://schemas.microsoft.com/office/drawing/2014/main" id="{7B90DC7C-4343-4C02-AAF3-8611BC6FAFF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62" name="Text Box 1">
          <a:extLst>
            <a:ext uri="{FF2B5EF4-FFF2-40B4-BE49-F238E27FC236}">
              <a16:creationId xmlns:a16="http://schemas.microsoft.com/office/drawing/2014/main" id="{18549D4D-1EA2-4355-8ECF-824E05C0F1F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63" name="Text Box 1">
          <a:extLst>
            <a:ext uri="{FF2B5EF4-FFF2-40B4-BE49-F238E27FC236}">
              <a16:creationId xmlns:a16="http://schemas.microsoft.com/office/drawing/2014/main" id="{070A5039-A71E-44B7-BF9D-4756E922CD1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64" name="Text Box 1">
          <a:extLst>
            <a:ext uri="{FF2B5EF4-FFF2-40B4-BE49-F238E27FC236}">
              <a16:creationId xmlns:a16="http://schemas.microsoft.com/office/drawing/2014/main" id="{A884B0DD-C4FD-4575-9F4E-062ACAD83A2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65" name="Text Box 1">
          <a:extLst>
            <a:ext uri="{FF2B5EF4-FFF2-40B4-BE49-F238E27FC236}">
              <a16:creationId xmlns:a16="http://schemas.microsoft.com/office/drawing/2014/main" id="{013E3554-05B4-4B3A-B05C-8A1B46B037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66" name="Text Box 1">
          <a:extLst>
            <a:ext uri="{FF2B5EF4-FFF2-40B4-BE49-F238E27FC236}">
              <a16:creationId xmlns:a16="http://schemas.microsoft.com/office/drawing/2014/main" id="{A59551ED-2897-4A1F-ABFA-3DA5006D57C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67" name="Text Box 1">
          <a:extLst>
            <a:ext uri="{FF2B5EF4-FFF2-40B4-BE49-F238E27FC236}">
              <a16:creationId xmlns:a16="http://schemas.microsoft.com/office/drawing/2014/main" id="{D8C22449-AA6B-4277-8886-7260C19B0F2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68" name="Text Box 1">
          <a:extLst>
            <a:ext uri="{FF2B5EF4-FFF2-40B4-BE49-F238E27FC236}">
              <a16:creationId xmlns:a16="http://schemas.microsoft.com/office/drawing/2014/main" id="{2B707BD9-4362-43B0-A4ED-39DB1D5C497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69" name="Text Box 1">
          <a:extLst>
            <a:ext uri="{FF2B5EF4-FFF2-40B4-BE49-F238E27FC236}">
              <a16:creationId xmlns:a16="http://schemas.microsoft.com/office/drawing/2014/main" id="{FB62AAF7-713C-4D35-8235-A06407A20B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70" name="Text Box 1">
          <a:extLst>
            <a:ext uri="{FF2B5EF4-FFF2-40B4-BE49-F238E27FC236}">
              <a16:creationId xmlns:a16="http://schemas.microsoft.com/office/drawing/2014/main" id="{127D8913-0A3E-4A52-8018-2A07075B8F4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71" name="Text Box 1">
          <a:extLst>
            <a:ext uri="{FF2B5EF4-FFF2-40B4-BE49-F238E27FC236}">
              <a16:creationId xmlns:a16="http://schemas.microsoft.com/office/drawing/2014/main" id="{C14DF88C-C47A-48BA-8FC3-AC7C17B8F44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72" name="Text Box 1">
          <a:extLst>
            <a:ext uri="{FF2B5EF4-FFF2-40B4-BE49-F238E27FC236}">
              <a16:creationId xmlns:a16="http://schemas.microsoft.com/office/drawing/2014/main" id="{415F0C97-5389-4ABD-8BEF-E17F875182B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73" name="Text Box 1">
          <a:extLst>
            <a:ext uri="{FF2B5EF4-FFF2-40B4-BE49-F238E27FC236}">
              <a16:creationId xmlns:a16="http://schemas.microsoft.com/office/drawing/2014/main" id="{03B8A08E-CD1B-4D8F-811E-45A081A7766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74" name="Text Box 1">
          <a:extLst>
            <a:ext uri="{FF2B5EF4-FFF2-40B4-BE49-F238E27FC236}">
              <a16:creationId xmlns:a16="http://schemas.microsoft.com/office/drawing/2014/main" id="{CDFB87C2-0F30-4B34-9581-6331B0321AF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75" name="Text Box 1">
          <a:extLst>
            <a:ext uri="{FF2B5EF4-FFF2-40B4-BE49-F238E27FC236}">
              <a16:creationId xmlns:a16="http://schemas.microsoft.com/office/drawing/2014/main" id="{807612B2-5EBE-4A50-9E46-FE469148AAC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76" name="Text Box 1">
          <a:extLst>
            <a:ext uri="{FF2B5EF4-FFF2-40B4-BE49-F238E27FC236}">
              <a16:creationId xmlns:a16="http://schemas.microsoft.com/office/drawing/2014/main" id="{F4AB122F-F6ED-4134-8A52-0EE711DB842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77" name="Text Box 1">
          <a:extLst>
            <a:ext uri="{FF2B5EF4-FFF2-40B4-BE49-F238E27FC236}">
              <a16:creationId xmlns:a16="http://schemas.microsoft.com/office/drawing/2014/main" id="{F734E0B1-AB36-4F11-9A3A-3E5C2A5C53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78" name="Text Box 1">
          <a:extLst>
            <a:ext uri="{FF2B5EF4-FFF2-40B4-BE49-F238E27FC236}">
              <a16:creationId xmlns:a16="http://schemas.microsoft.com/office/drawing/2014/main" id="{17D26006-B34B-47D2-B55B-09495D19ABB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79" name="Text Box 1">
          <a:extLst>
            <a:ext uri="{FF2B5EF4-FFF2-40B4-BE49-F238E27FC236}">
              <a16:creationId xmlns:a16="http://schemas.microsoft.com/office/drawing/2014/main" id="{3757BCD0-0913-43F2-AF63-F05B0A6A9B7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80" name="Text Box 1">
          <a:extLst>
            <a:ext uri="{FF2B5EF4-FFF2-40B4-BE49-F238E27FC236}">
              <a16:creationId xmlns:a16="http://schemas.microsoft.com/office/drawing/2014/main" id="{7FD71B5F-811E-408F-8E7F-551E310F5C1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681" name="Text Box 1">
          <a:extLst>
            <a:ext uri="{FF2B5EF4-FFF2-40B4-BE49-F238E27FC236}">
              <a16:creationId xmlns:a16="http://schemas.microsoft.com/office/drawing/2014/main" id="{0C00B75F-2045-497F-BB30-2ECCD664738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C74E3B87-B14B-43A0-A2B6-A3665501ADC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3" name="Text Box 1">
          <a:extLst>
            <a:ext uri="{FF2B5EF4-FFF2-40B4-BE49-F238E27FC236}">
              <a16:creationId xmlns:a16="http://schemas.microsoft.com/office/drawing/2014/main" id="{5D573EA8-537C-46EE-BD2A-F3582D71685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4" name="Text Box 1">
          <a:extLst>
            <a:ext uri="{FF2B5EF4-FFF2-40B4-BE49-F238E27FC236}">
              <a16:creationId xmlns:a16="http://schemas.microsoft.com/office/drawing/2014/main" id="{2FF9179A-FF49-4A48-BFDE-6903213A49D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5" name="Text Box 1">
          <a:extLst>
            <a:ext uri="{FF2B5EF4-FFF2-40B4-BE49-F238E27FC236}">
              <a16:creationId xmlns:a16="http://schemas.microsoft.com/office/drawing/2014/main" id="{9C807614-7712-4AF3-BCFE-524D1B5EE92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6" name="Text Box 1">
          <a:extLst>
            <a:ext uri="{FF2B5EF4-FFF2-40B4-BE49-F238E27FC236}">
              <a16:creationId xmlns:a16="http://schemas.microsoft.com/office/drawing/2014/main" id="{0D72D21B-67AF-41E4-AC6C-06739EF137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7" name="Text Box 1">
          <a:extLst>
            <a:ext uri="{FF2B5EF4-FFF2-40B4-BE49-F238E27FC236}">
              <a16:creationId xmlns:a16="http://schemas.microsoft.com/office/drawing/2014/main" id="{6D49ED52-A95B-496D-B077-10419F62AFB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8" name="Text Box 1">
          <a:extLst>
            <a:ext uri="{FF2B5EF4-FFF2-40B4-BE49-F238E27FC236}">
              <a16:creationId xmlns:a16="http://schemas.microsoft.com/office/drawing/2014/main" id="{AC6826FC-B082-4A45-9E09-7539175BA73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89" name="Text Box 1">
          <a:extLst>
            <a:ext uri="{FF2B5EF4-FFF2-40B4-BE49-F238E27FC236}">
              <a16:creationId xmlns:a16="http://schemas.microsoft.com/office/drawing/2014/main" id="{86B56483-FEAA-4643-8D64-405E3ED4749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0" name="Text Box 1">
          <a:extLst>
            <a:ext uri="{FF2B5EF4-FFF2-40B4-BE49-F238E27FC236}">
              <a16:creationId xmlns:a16="http://schemas.microsoft.com/office/drawing/2014/main" id="{DBF1D4E7-A068-4173-8FBF-CAEA77DA376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1" name="Text Box 1">
          <a:extLst>
            <a:ext uri="{FF2B5EF4-FFF2-40B4-BE49-F238E27FC236}">
              <a16:creationId xmlns:a16="http://schemas.microsoft.com/office/drawing/2014/main" id="{7CCC3DBE-48F4-450A-8F1B-182AD942850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2" name="Text Box 1">
          <a:extLst>
            <a:ext uri="{FF2B5EF4-FFF2-40B4-BE49-F238E27FC236}">
              <a16:creationId xmlns:a16="http://schemas.microsoft.com/office/drawing/2014/main" id="{9866CBC5-67BC-4C08-A3E3-57AAEDC98B3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3" name="Text Box 1">
          <a:extLst>
            <a:ext uri="{FF2B5EF4-FFF2-40B4-BE49-F238E27FC236}">
              <a16:creationId xmlns:a16="http://schemas.microsoft.com/office/drawing/2014/main" id="{4AED502C-BCDE-4CC2-97A5-F29AAB3169C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4" name="Text Box 1">
          <a:extLst>
            <a:ext uri="{FF2B5EF4-FFF2-40B4-BE49-F238E27FC236}">
              <a16:creationId xmlns:a16="http://schemas.microsoft.com/office/drawing/2014/main" id="{D543DA9F-10E7-48CF-86D9-FB9B1E94DAE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5" name="Text Box 1">
          <a:extLst>
            <a:ext uri="{FF2B5EF4-FFF2-40B4-BE49-F238E27FC236}">
              <a16:creationId xmlns:a16="http://schemas.microsoft.com/office/drawing/2014/main" id="{C670AA32-BE9D-42B4-A13E-CFB09468623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6" name="Text Box 1">
          <a:extLst>
            <a:ext uri="{FF2B5EF4-FFF2-40B4-BE49-F238E27FC236}">
              <a16:creationId xmlns:a16="http://schemas.microsoft.com/office/drawing/2014/main" id="{B3E2066E-5CFA-4779-8490-3A755701058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697" name="Text Box 1">
          <a:extLst>
            <a:ext uri="{FF2B5EF4-FFF2-40B4-BE49-F238E27FC236}">
              <a16:creationId xmlns:a16="http://schemas.microsoft.com/office/drawing/2014/main" id="{8F2C6546-A35A-47E1-BAC4-15DFD43E28F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698" name="Text Box 1">
          <a:extLst>
            <a:ext uri="{FF2B5EF4-FFF2-40B4-BE49-F238E27FC236}">
              <a16:creationId xmlns:a16="http://schemas.microsoft.com/office/drawing/2014/main" id="{8944D58B-4EA9-4ABF-9803-0B30D2D83C6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699" name="Text Box 1">
          <a:extLst>
            <a:ext uri="{FF2B5EF4-FFF2-40B4-BE49-F238E27FC236}">
              <a16:creationId xmlns:a16="http://schemas.microsoft.com/office/drawing/2014/main" id="{E1B3F459-3E5D-42E2-B4D2-32D1E79698C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00" name="Text Box 1">
          <a:extLst>
            <a:ext uri="{FF2B5EF4-FFF2-40B4-BE49-F238E27FC236}">
              <a16:creationId xmlns:a16="http://schemas.microsoft.com/office/drawing/2014/main" id="{FBBFD838-6399-4014-A70C-ABB940664EB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01" name="Text Box 1">
          <a:extLst>
            <a:ext uri="{FF2B5EF4-FFF2-40B4-BE49-F238E27FC236}">
              <a16:creationId xmlns:a16="http://schemas.microsoft.com/office/drawing/2014/main" id="{56135DB7-DE4A-42F8-A7BE-ACCEF75B36C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02" name="Text Box 1">
          <a:extLst>
            <a:ext uri="{FF2B5EF4-FFF2-40B4-BE49-F238E27FC236}">
              <a16:creationId xmlns:a16="http://schemas.microsoft.com/office/drawing/2014/main" id="{97EFDA0B-8266-43A8-B34B-5432FA06F6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03" name="Text Box 1">
          <a:extLst>
            <a:ext uri="{FF2B5EF4-FFF2-40B4-BE49-F238E27FC236}">
              <a16:creationId xmlns:a16="http://schemas.microsoft.com/office/drawing/2014/main" id="{14C03604-552C-4C31-BD8D-DB331BC9CF1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04" name="Text Box 1">
          <a:extLst>
            <a:ext uri="{FF2B5EF4-FFF2-40B4-BE49-F238E27FC236}">
              <a16:creationId xmlns:a16="http://schemas.microsoft.com/office/drawing/2014/main" id="{8A7CFC28-D955-495D-8328-27FF51CADAE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05" name="Text Box 1">
          <a:extLst>
            <a:ext uri="{FF2B5EF4-FFF2-40B4-BE49-F238E27FC236}">
              <a16:creationId xmlns:a16="http://schemas.microsoft.com/office/drawing/2014/main" id="{743407DE-B683-4FC7-B51F-F4FA9F53215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06" name="Text Box 1">
          <a:extLst>
            <a:ext uri="{FF2B5EF4-FFF2-40B4-BE49-F238E27FC236}">
              <a16:creationId xmlns:a16="http://schemas.microsoft.com/office/drawing/2014/main" id="{3CBD6B99-FC72-43ED-8DA6-E1408A0156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07" name="Text Box 1">
          <a:extLst>
            <a:ext uri="{FF2B5EF4-FFF2-40B4-BE49-F238E27FC236}">
              <a16:creationId xmlns:a16="http://schemas.microsoft.com/office/drawing/2014/main" id="{FB793099-258C-4EE0-8D27-B1EF5A68240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08" name="Text Box 1">
          <a:extLst>
            <a:ext uri="{FF2B5EF4-FFF2-40B4-BE49-F238E27FC236}">
              <a16:creationId xmlns:a16="http://schemas.microsoft.com/office/drawing/2014/main" id="{E3984A9F-D954-49EE-A74F-6010C5E06E8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09" name="Text Box 1">
          <a:extLst>
            <a:ext uri="{FF2B5EF4-FFF2-40B4-BE49-F238E27FC236}">
              <a16:creationId xmlns:a16="http://schemas.microsoft.com/office/drawing/2014/main" id="{29D5C7AB-3D86-4F0B-9A4D-7FDF2E69777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10" name="Text Box 1">
          <a:extLst>
            <a:ext uri="{FF2B5EF4-FFF2-40B4-BE49-F238E27FC236}">
              <a16:creationId xmlns:a16="http://schemas.microsoft.com/office/drawing/2014/main" id="{15DA0F28-F95F-451F-8866-F9B614DE7DD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11" name="Text Box 1">
          <a:extLst>
            <a:ext uri="{FF2B5EF4-FFF2-40B4-BE49-F238E27FC236}">
              <a16:creationId xmlns:a16="http://schemas.microsoft.com/office/drawing/2014/main" id="{FFAB723E-1BEB-48BB-92F4-DC2BAEB9F40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12" name="Text Box 1">
          <a:extLst>
            <a:ext uri="{FF2B5EF4-FFF2-40B4-BE49-F238E27FC236}">
              <a16:creationId xmlns:a16="http://schemas.microsoft.com/office/drawing/2014/main" id="{D6194E93-819A-460B-BAE9-2D385E9583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13" name="Text Box 1">
          <a:extLst>
            <a:ext uri="{FF2B5EF4-FFF2-40B4-BE49-F238E27FC236}">
              <a16:creationId xmlns:a16="http://schemas.microsoft.com/office/drawing/2014/main" id="{1992381E-9645-48B8-9820-581AC04695E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14" name="Text Box 1">
          <a:extLst>
            <a:ext uri="{FF2B5EF4-FFF2-40B4-BE49-F238E27FC236}">
              <a16:creationId xmlns:a16="http://schemas.microsoft.com/office/drawing/2014/main" id="{ED50F7AC-C9FC-4EE8-8084-A7AF3B177F6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15" name="Text Box 1">
          <a:extLst>
            <a:ext uri="{FF2B5EF4-FFF2-40B4-BE49-F238E27FC236}">
              <a16:creationId xmlns:a16="http://schemas.microsoft.com/office/drawing/2014/main" id="{C564D7F1-88B5-4E4F-9C57-196DA6655E8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16" name="Text Box 1">
          <a:extLst>
            <a:ext uri="{FF2B5EF4-FFF2-40B4-BE49-F238E27FC236}">
              <a16:creationId xmlns:a16="http://schemas.microsoft.com/office/drawing/2014/main" id="{54131161-75F9-42E4-91D9-CE62DE599B8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17" name="Text Box 1">
          <a:extLst>
            <a:ext uri="{FF2B5EF4-FFF2-40B4-BE49-F238E27FC236}">
              <a16:creationId xmlns:a16="http://schemas.microsoft.com/office/drawing/2014/main" id="{8CD01373-A4A4-4D9E-AC74-24BB765B68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18" name="Text Box 1">
          <a:extLst>
            <a:ext uri="{FF2B5EF4-FFF2-40B4-BE49-F238E27FC236}">
              <a16:creationId xmlns:a16="http://schemas.microsoft.com/office/drawing/2014/main" id="{244D18F8-2A2E-4635-8D60-02782ED0D29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19" name="Text Box 1">
          <a:extLst>
            <a:ext uri="{FF2B5EF4-FFF2-40B4-BE49-F238E27FC236}">
              <a16:creationId xmlns:a16="http://schemas.microsoft.com/office/drawing/2014/main" id="{A5C4B8F1-790F-4BDD-8A72-CB605A2EFAF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20" name="Text Box 1">
          <a:extLst>
            <a:ext uri="{FF2B5EF4-FFF2-40B4-BE49-F238E27FC236}">
              <a16:creationId xmlns:a16="http://schemas.microsoft.com/office/drawing/2014/main" id="{31F4C307-1876-48CD-A320-712F408FE19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21" name="Text Box 1">
          <a:extLst>
            <a:ext uri="{FF2B5EF4-FFF2-40B4-BE49-F238E27FC236}">
              <a16:creationId xmlns:a16="http://schemas.microsoft.com/office/drawing/2014/main" id="{3ECD7FD8-2ABF-4683-B269-244157D256B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22" name="Text Box 1">
          <a:extLst>
            <a:ext uri="{FF2B5EF4-FFF2-40B4-BE49-F238E27FC236}">
              <a16:creationId xmlns:a16="http://schemas.microsoft.com/office/drawing/2014/main" id="{80BF63E8-89A3-4FB0-BD93-080AA12076B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23" name="Text Box 1">
          <a:extLst>
            <a:ext uri="{FF2B5EF4-FFF2-40B4-BE49-F238E27FC236}">
              <a16:creationId xmlns:a16="http://schemas.microsoft.com/office/drawing/2014/main" id="{7A6156D0-EB8C-4C1A-BD83-C5E725BCD37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24" name="Text Box 1">
          <a:extLst>
            <a:ext uri="{FF2B5EF4-FFF2-40B4-BE49-F238E27FC236}">
              <a16:creationId xmlns:a16="http://schemas.microsoft.com/office/drawing/2014/main" id="{64B0A0C8-24C9-4B7C-8066-B65510D5907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25" name="Text Box 1">
          <a:extLst>
            <a:ext uri="{FF2B5EF4-FFF2-40B4-BE49-F238E27FC236}">
              <a16:creationId xmlns:a16="http://schemas.microsoft.com/office/drawing/2014/main" id="{E4E1C150-D590-4E93-B4BF-8B02B0E9286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26" name="Text Box 1">
          <a:extLst>
            <a:ext uri="{FF2B5EF4-FFF2-40B4-BE49-F238E27FC236}">
              <a16:creationId xmlns:a16="http://schemas.microsoft.com/office/drawing/2014/main" id="{76D91D11-8952-4BC7-B0E0-CF968E218B7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27" name="Text Box 1">
          <a:extLst>
            <a:ext uri="{FF2B5EF4-FFF2-40B4-BE49-F238E27FC236}">
              <a16:creationId xmlns:a16="http://schemas.microsoft.com/office/drawing/2014/main" id="{64516310-7CBD-4089-A51B-0DD11FEA53D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28" name="Text Box 1">
          <a:extLst>
            <a:ext uri="{FF2B5EF4-FFF2-40B4-BE49-F238E27FC236}">
              <a16:creationId xmlns:a16="http://schemas.microsoft.com/office/drawing/2014/main" id="{C0C75AAA-2D7E-4875-AEE4-3503ED0F751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29" name="Text Box 1">
          <a:extLst>
            <a:ext uri="{FF2B5EF4-FFF2-40B4-BE49-F238E27FC236}">
              <a16:creationId xmlns:a16="http://schemas.microsoft.com/office/drawing/2014/main" id="{7D3EFE97-D560-4D85-8974-30F4C88C205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30" name="Text Box 1">
          <a:extLst>
            <a:ext uri="{FF2B5EF4-FFF2-40B4-BE49-F238E27FC236}">
              <a16:creationId xmlns:a16="http://schemas.microsoft.com/office/drawing/2014/main" id="{9CFCC4A7-0A58-4E70-8011-45365AA6B09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31" name="Text Box 1">
          <a:extLst>
            <a:ext uri="{FF2B5EF4-FFF2-40B4-BE49-F238E27FC236}">
              <a16:creationId xmlns:a16="http://schemas.microsoft.com/office/drawing/2014/main" id="{2F8905EB-E8DB-4BDB-A6A2-F99358A959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32" name="Text Box 1">
          <a:extLst>
            <a:ext uri="{FF2B5EF4-FFF2-40B4-BE49-F238E27FC236}">
              <a16:creationId xmlns:a16="http://schemas.microsoft.com/office/drawing/2014/main" id="{D41C7C39-47EF-43A2-A791-D7451C0D090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33" name="Text Box 1">
          <a:extLst>
            <a:ext uri="{FF2B5EF4-FFF2-40B4-BE49-F238E27FC236}">
              <a16:creationId xmlns:a16="http://schemas.microsoft.com/office/drawing/2014/main" id="{A6BDC0A1-6E75-4D05-9785-9195ABB293A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34" name="Text Box 1">
          <a:extLst>
            <a:ext uri="{FF2B5EF4-FFF2-40B4-BE49-F238E27FC236}">
              <a16:creationId xmlns:a16="http://schemas.microsoft.com/office/drawing/2014/main" id="{9FADE8CA-C69F-436B-9A7B-B17BB9BBA6F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35" name="Text Box 1">
          <a:extLst>
            <a:ext uri="{FF2B5EF4-FFF2-40B4-BE49-F238E27FC236}">
              <a16:creationId xmlns:a16="http://schemas.microsoft.com/office/drawing/2014/main" id="{8667A22F-F805-4196-BBC6-D3379048933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36" name="Text Box 1">
          <a:extLst>
            <a:ext uri="{FF2B5EF4-FFF2-40B4-BE49-F238E27FC236}">
              <a16:creationId xmlns:a16="http://schemas.microsoft.com/office/drawing/2014/main" id="{F49E2DA7-799F-4EDA-A0B1-43AF51763FF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37" name="Text Box 1">
          <a:extLst>
            <a:ext uri="{FF2B5EF4-FFF2-40B4-BE49-F238E27FC236}">
              <a16:creationId xmlns:a16="http://schemas.microsoft.com/office/drawing/2014/main" id="{560E9873-6707-4F48-992B-C1242620809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38" name="Text Box 1">
          <a:extLst>
            <a:ext uri="{FF2B5EF4-FFF2-40B4-BE49-F238E27FC236}">
              <a16:creationId xmlns:a16="http://schemas.microsoft.com/office/drawing/2014/main" id="{9AF7586B-0FAF-4605-96F6-740C979504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39" name="Text Box 1">
          <a:extLst>
            <a:ext uri="{FF2B5EF4-FFF2-40B4-BE49-F238E27FC236}">
              <a16:creationId xmlns:a16="http://schemas.microsoft.com/office/drawing/2014/main" id="{1C42632A-4B81-45A9-8655-9DD01D0E874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40" name="Text Box 1">
          <a:extLst>
            <a:ext uri="{FF2B5EF4-FFF2-40B4-BE49-F238E27FC236}">
              <a16:creationId xmlns:a16="http://schemas.microsoft.com/office/drawing/2014/main" id="{BA07C6EC-5534-4B79-A937-A1D6132E25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41" name="Text Box 1">
          <a:extLst>
            <a:ext uri="{FF2B5EF4-FFF2-40B4-BE49-F238E27FC236}">
              <a16:creationId xmlns:a16="http://schemas.microsoft.com/office/drawing/2014/main" id="{C11AB9F5-2B2B-4733-BA79-1F75704B990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742" name="Text Box 1">
          <a:extLst>
            <a:ext uri="{FF2B5EF4-FFF2-40B4-BE49-F238E27FC236}">
              <a16:creationId xmlns:a16="http://schemas.microsoft.com/office/drawing/2014/main" id="{F038FCA8-8138-40F9-8E75-29C348AA2E9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743" name="Text Box 1">
          <a:extLst>
            <a:ext uri="{FF2B5EF4-FFF2-40B4-BE49-F238E27FC236}">
              <a16:creationId xmlns:a16="http://schemas.microsoft.com/office/drawing/2014/main" id="{59074686-2062-4567-B577-76632287034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744" name="Text Box 1">
          <a:extLst>
            <a:ext uri="{FF2B5EF4-FFF2-40B4-BE49-F238E27FC236}">
              <a16:creationId xmlns:a16="http://schemas.microsoft.com/office/drawing/2014/main" id="{07B56A86-1AB4-47E0-96EA-F7D7933DE46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745" name="Text Box 1">
          <a:extLst>
            <a:ext uri="{FF2B5EF4-FFF2-40B4-BE49-F238E27FC236}">
              <a16:creationId xmlns:a16="http://schemas.microsoft.com/office/drawing/2014/main" id="{1EC648B8-CE27-4F60-972F-89D2D3D26B6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46" name="Text Box 1">
          <a:extLst>
            <a:ext uri="{FF2B5EF4-FFF2-40B4-BE49-F238E27FC236}">
              <a16:creationId xmlns:a16="http://schemas.microsoft.com/office/drawing/2014/main" id="{132CFC93-FBB9-47CD-948C-3D56855E21D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47" name="Text Box 1">
          <a:extLst>
            <a:ext uri="{FF2B5EF4-FFF2-40B4-BE49-F238E27FC236}">
              <a16:creationId xmlns:a16="http://schemas.microsoft.com/office/drawing/2014/main" id="{97C1E262-94AB-4EC1-807C-5323C36EED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48" name="Text Box 1">
          <a:extLst>
            <a:ext uri="{FF2B5EF4-FFF2-40B4-BE49-F238E27FC236}">
              <a16:creationId xmlns:a16="http://schemas.microsoft.com/office/drawing/2014/main" id="{8D8B7D9F-9896-4081-9CBE-8CB7E50985E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49" name="Text Box 1">
          <a:extLst>
            <a:ext uri="{FF2B5EF4-FFF2-40B4-BE49-F238E27FC236}">
              <a16:creationId xmlns:a16="http://schemas.microsoft.com/office/drawing/2014/main" id="{EDFA04AB-8EEC-42AF-91C6-5A93B1E19A1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50" name="Text Box 1">
          <a:extLst>
            <a:ext uri="{FF2B5EF4-FFF2-40B4-BE49-F238E27FC236}">
              <a16:creationId xmlns:a16="http://schemas.microsoft.com/office/drawing/2014/main" id="{0357AE5E-F93A-4DD5-8E65-AC2CB2F9266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51" name="Text Box 1">
          <a:extLst>
            <a:ext uri="{FF2B5EF4-FFF2-40B4-BE49-F238E27FC236}">
              <a16:creationId xmlns:a16="http://schemas.microsoft.com/office/drawing/2014/main" id="{BDE8BF5F-9707-41E0-B3C2-09765449456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52" name="Text Box 1">
          <a:extLst>
            <a:ext uri="{FF2B5EF4-FFF2-40B4-BE49-F238E27FC236}">
              <a16:creationId xmlns:a16="http://schemas.microsoft.com/office/drawing/2014/main" id="{83DB450A-E10D-4FD4-BEC4-FA5E7662F94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53" name="Text Box 1">
          <a:extLst>
            <a:ext uri="{FF2B5EF4-FFF2-40B4-BE49-F238E27FC236}">
              <a16:creationId xmlns:a16="http://schemas.microsoft.com/office/drawing/2014/main" id="{E28F3B9E-811A-49AF-A67A-4CEB540A436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54" name="Text Box 1">
          <a:extLst>
            <a:ext uri="{FF2B5EF4-FFF2-40B4-BE49-F238E27FC236}">
              <a16:creationId xmlns:a16="http://schemas.microsoft.com/office/drawing/2014/main" id="{A29B9176-EDC4-4EE4-932B-F40E3A396E5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55" name="Text Box 1">
          <a:extLst>
            <a:ext uri="{FF2B5EF4-FFF2-40B4-BE49-F238E27FC236}">
              <a16:creationId xmlns:a16="http://schemas.microsoft.com/office/drawing/2014/main" id="{487B6B53-C27C-4FF4-B9B1-7CF6D536DD9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56" name="Text Box 1">
          <a:extLst>
            <a:ext uri="{FF2B5EF4-FFF2-40B4-BE49-F238E27FC236}">
              <a16:creationId xmlns:a16="http://schemas.microsoft.com/office/drawing/2014/main" id="{07636247-3B4F-418F-A25A-44FD4C174E9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57" name="Text Box 1">
          <a:extLst>
            <a:ext uri="{FF2B5EF4-FFF2-40B4-BE49-F238E27FC236}">
              <a16:creationId xmlns:a16="http://schemas.microsoft.com/office/drawing/2014/main" id="{2C3933F8-D513-4DE9-AFD6-DB1C70C13B8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58" name="Text Box 1">
          <a:extLst>
            <a:ext uri="{FF2B5EF4-FFF2-40B4-BE49-F238E27FC236}">
              <a16:creationId xmlns:a16="http://schemas.microsoft.com/office/drawing/2014/main" id="{EDDEEBDD-B049-45DD-8AA0-F919044A4B7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59" name="Text Box 1">
          <a:extLst>
            <a:ext uri="{FF2B5EF4-FFF2-40B4-BE49-F238E27FC236}">
              <a16:creationId xmlns:a16="http://schemas.microsoft.com/office/drawing/2014/main" id="{D769AE16-187A-4719-94F0-9EB7891006F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60" name="Text Box 1">
          <a:extLst>
            <a:ext uri="{FF2B5EF4-FFF2-40B4-BE49-F238E27FC236}">
              <a16:creationId xmlns:a16="http://schemas.microsoft.com/office/drawing/2014/main" id="{8D01DFBC-16CE-4CA4-AD6C-582F252B2F5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61" name="Text Box 1">
          <a:extLst>
            <a:ext uri="{FF2B5EF4-FFF2-40B4-BE49-F238E27FC236}">
              <a16:creationId xmlns:a16="http://schemas.microsoft.com/office/drawing/2014/main" id="{DF891215-8DE9-4C43-A7E5-70A61137E25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62" name="Text Box 1">
          <a:extLst>
            <a:ext uri="{FF2B5EF4-FFF2-40B4-BE49-F238E27FC236}">
              <a16:creationId xmlns:a16="http://schemas.microsoft.com/office/drawing/2014/main" id="{6877BCF7-0468-4462-BCB4-7BDAF003197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63" name="Text Box 1">
          <a:extLst>
            <a:ext uri="{FF2B5EF4-FFF2-40B4-BE49-F238E27FC236}">
              <a16:creationId xmlns:a16="http://schemas.microsoft.com/office/drawing/2014/main" id="{ED6FB495-DEB1-47CA-B117-D3200EC6CBB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64" name="Text Box 1">
          <a:extLst>
            <a:ext uri="{FF2B5EF4-FFF2-40B4-BE49-F238E27FC236}">
              <a16:creationId xmlns:a16="http://schemas.microsoft.com/office/drawing/2014/main" id="{30B7334F-AE15-4A0F-9651-069ADE41174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65" name="Text Box 1">
          <a:extLst>
            <a:ext uri="{FF2B5EF4-FFF2-40B4-BE49-F238E27FC236}">
              <a16:creationId xmlns:a16="http://schemas.microsoft.com/office/drawing/2014/main" id="{50FFA0E0-69C9-4F67-973F-83762D05EDD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66" name="Text Box 1">
          <a:extLst>
            <a:ext uri="{FF2B5EF4-FFF2-40B4-BE49-F238E27FC236}">
              <a16:creationId xmlns:a16="http://schemas.microsoft.com/office/drawing/2014/main" id="{CA166948-DDF9-45AB-8DCA-60F01E6411B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67" name="Text Box 1">
          <a:extLst>
            <a:ext uri="{FF2B5EF4-FFF2-40B4-BE49-F238E27FC236}">
              <a16:creationId xmlns:a16="http://schemas.microsoft.com/office/drawing/2014/main" id="{EB403CEA-BAFC-4CB1-AD78-4A70BF94C38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68" name="Text Box 1">
          <a:extLst>
            <a:ext uri="{FF2B5EF4-FFF2-40B4-BE49-F238E27FC236}">
              <a16:creationId xmlns:a16="http://schemas.microsoft.com/office/drawing/2014/main" id="{B0D5DD7D-B4ED-461A-B6F0-59079AA4400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69" name="Text Box 1">
          <a:extLst>
            <a:ext uri="{FF2B5EF4-FFF2-40B4-BE49-F238E27FC236}">
              <a16:creationId xmlns:a16="http://schemas.microsoft.com/office/drawing/2014/main" id="{E148DD23-BAB2-4C2B-89CB-58FB13655CB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0" name="Text Box 1">
          <a:extLst>
            <a:ext uri="{FF2B5EF4-FFF2-40B4-BE49-F238E27FC236}">
              <a16:creationId xmlns:a16="http://schemas.microsoft.com/office/drawing/2014/main" id="{8040A702-D2D7-4580-82FA-0D5F8FD3E67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1" name="Text Box 1">
          <a:extLst>
            <a:ext uri="{FF2B5EF4-FFF2-40B4-BE49-F238E27FC236}">
              <a16:creationId xmlns:a16="http://schemas.microsoft.com/office/drawing/2014/main" id="{04B0BF72-D129-4D93-9792-32F8FA5EB7B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2" name="Text Box 1">
          <a:extLst>
            <a:ext uri="{FF2B5EF4-FFF2-40B4-BE49-F238E27FC236}">
              <a16:creationId xmlns:a16="http://schemas.microsoft.com/office/drawing/2014/main" id="{A2A96E99-BE4D-46D2-9D5A-15BC41D4DFA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3" name="Text Box 1">
          <a:extLst>
            <a:ext uri="{FF2B5EF4-FFF2-40B4-BE49-F238E27FC236}">
              <a16:creationId xmlns:a16="http://schemas.microsoft.com/office/drawing/2014/main" id="{19B272E6-0DE2-4D68-ABA6-009C0FA1222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4" name="Text Box 1">
          <a:extLst>
            <a:ext uri="{FF2B5EF4-FFF2-40B4-BE49-F238E27FC236}">
              <a16:creationId xmlns:a16="http://schemas.microsoft.com/office/drawing/2014/main" id="{40E0620F-3A1E-468D-966C-47F58F9D224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5" name="Text Box 1">
          <a:extLst>
            <a:ext uri="{FF2B5EF4-FFF2-40B4-BE49-F238E27FC236}">
              <a16:creationId xmlns:a16="http://schemas.microsoft.com/office/drawing/2014/main" id="{0598376A-577F-459A-987F-812BFF1E83B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6" name="Text Box 1">
          <a:extLst>
            <a:ext uri="{FF2B5EF4-FFF2-40B4-BE49-F238E27FC236}">
              <a16:creationId xmlns:a16="http://schemas.microsoft.com/office/drawing/2014/main" id="{CEE455B3-76D6-49A1-B2AD-3A5A3368278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7" name="Text Box 1">
          <a:extLst>
            <a:ext uri="{FF2B5EF4-FFF2-40B4-BE49-F238E27FC236}">
              <a16:creationId xmlns:a16="http://schemas.microsoft.com/office/drawing/2014/main" id="{84D5BC87-D84D-4347-9D20-147400B0097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8" name="Text Box 1">
          <a:extLst>
            <a:ext uri="{FF2B5EF4-FFF2-40B4-BE49-F238E27FC236}">
              <a16:creationId xmlns:a16="http://schemas.microsoft.com/office/drawing/2014/main" id="{C6D178DC-E2FA-4C69-B1D3-5EEA437A56F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79" name="Text Box 1">
          <a:extLst>
            <a:ext uri="{FF2B5EF4-FFF2-40B4-BE49-F238E27FC236}">
              <a16:creationId xmlns:a16="http://schemas.microsoft.com/office/drawing/2014/main" id="{176C1196-18AA-4867-A759-90E086C039B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80" name="Text Box 1">
          <a:extLst>
            <a:ext uri="{FF2B5EF4-FFF2-40B4-BE49-F238E27FC236}">
              <a16:creationId xmlns:a16="http://schemas.microsoft.com/office/drawing/2014/main" id="{61432E71-FA9A-484B-8F65-9AF0CA5AB49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81" name="Text Box 1">
          <a:extLst>
            <a:ext uri="{FF2B5EF4-FFF2-40B4-BE49-F238E27FC236}">
              <a16:creationId xmlns:a16="http://schemas.microsoft.com/office/drawing/2014/main" id="{86CBCE10-500A-4F10-A4C8-9D2B323B180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82" name="Text Box 1">
          <a:extLst>
            <a:ext uri="{FF2B5EF4-FFF2-40B4-BE49-F238E27FC236}">
              <a16:creationId xmlns:a16="http://schemas.microsoft.com/office/drawing/2014/main" id="{D076E3A4-963F-42CC-8988-4DEDB059DC5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83" name="Text Box 1">
          <a:extLst>
            <a:ext uri="{FF2B5EF4-FFF2-40B4-BE49-F238E27FC236}">
              <a16:creationId xmlns:a16="http://schemas.microsoft.com/office/drawing/2014/main" id="{2BBBF5A7-B487-496C-86A5-703F26A740C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84" name="Text Box 1">
          <a:extLst>
            <a:ext uri="{FF2B5EF4-FFF2-40B4-BE49-F238E27FC236}">
              <a16:creationId xmlns:a16="http://schemas.microsoft.com/office/drawing/2014/main" id="{F238F564-89FA-4F03-8359-9A25F4E282A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160020</xdr:rowOff>
    </xdr:to>
    <xdr:sp macro="" textlink="">
      <xdr:nvSpPr>
        <xdr:cNvPr id="8785" name="Text Box 1">
          <a:extLst>
            <a:ext uri="{FF2B5EF4-FFF2-40B4-BE49-F238E27FC236}">
              <a16:creationId xmlns:a16="http://schemas.microsoft.com/office/drawing/2014/main" id="{E9C58998-6C9E-427F-9CA3-AE4422FDAB3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86" name="Text Box 1">
          <a:extLst>
            <a:ext uri="{FF2B5EF4-FFF2-40B4-BE49-F238E27FC236}">
              <a16:creationId xmlns:a16="http://schemas.microsoft.com/office/drawing/2014/main" id="{6A5583F3-BED4-4446-ADAB-0F28FEE2B28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87" name="Text Box 1">
          <a:extLst>
            <a:ext uri="{FF2B5EF4-FFF2-40B4-BE49-F238E27FC236}">
              <a16:creationId xmlns:a16="http://schemas.microsoft.com/office/drawing/2014/main" id="{ED1A03B2-84A0-488C-8B03-3E82E8901BA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88" name="Text Box 1">
          <a:extLst>
            <a:ext uri="{FF2B5EF4-FFF2-40B4-BE49-F238E27FC236}">
              <a16:creationId xmlns:a16="http://schemas.microsoft.com/office/drawing/2014/main" id="{E1CB2AD8-5693-413F-A025-79BCE08A6D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89" name="Text Box 1">
          <a:extLst>
            <a:ext uri="{FF2B5EF4-FFF2-40B4-BE49-F238E27FC236}">
              <a16:creationId xmlns:a16="http://schemas.microsoft.com/office/drawing/2014/main" id="{3704CCC0-12EF-4EA3-8BC0-7B37379A676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90" name="Text Box 1">
          <a:extLst>
            <a:ext uri="{FF2B5EF4-FFF2-40B4-BE49-F238E27FC236}">
              <a16:creationId xmlns:a16="http://schemas.microsoft.com/office/drawing/2014/main" id="{2C7D6462-5F55-4870-8256-6C6208D79E9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91" name="Text Box 1">
          <a:extLst>
            <a:ext uri="{FF2B5EF4-FFF2-40B4-BE49-F238E27FC236}">
              <a16:creationId xmlns:a16="http://schemas.microsoft.com/office/drawing/2014/main" id="{7AC39338-7744-433D-A42B-800C4AFC021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92" name="Text Box 1">
          <a:extLst>
            <a:ext uri="{FF2B5EF4-FFF2-40B4-BE49-F238E27FC236}">
              <a16:creationId xmlns:a16="http://schemas.microsoft.com/office/drawing/2014/main" id="{A9D58D91-116F-48D7-8FC9-769049BBAE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93" name="Text Box 1">
          <a:extLst>
            <a:ext uri="{FF2B5EF4-FFF2-40B4-BE49-F238E27FC236}">
              <a16:creationId xmlns:a16="http://schemas.microsoft.com/office/drawing/2014/main" id="{73F03359-6208-4332-B8EB-398FE572976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94" name="Text Box 1">
          <a:extLst>
            <a:ext uri="{FF2B5EF4-FFF2-40B4-BE49-F238E27FC236}">
              <a16:creationId xmlns:a16="http://schemas.microsoft.com/office/drawing/2014/main" id="{ED7FF69B-FD98-44D6-8601-1955F14F852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95" name="Text Box 1">
          <a:extLst>
            <a:ext uri="{FF2B5EF4-FFF2-40B4-BE49-F238E27FC236}">
              <a16:creationId xmlns:a16="http://schemas.microsoft.com/office/drawing/2014/main" id="{B02BDA2A-2A4D-43F8-B366-93506740828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796" name="Text Box 1">
          <a:extLst>
            <a:ext uri="{FF2B5EF4-FFF2-40B4-BE49-F238E27FC236}">
              <a16:creationId xmlns:a16="http://schemas.microsoft.com/office/drawing/2014/main" id="{4ACB3071-B0EC-45F9-A78A-143F3FA54CB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797" name="Text Box 1">
          <a:extLst>
            <a:ext uri="{FF2B5EF4-FFF2-40B4-BE49-F238E27FC236}">
              <a16:creationId xmlns:a16="http://schemas.microsoft.com/office/drawing/2014/main" id="{964E6687-D368-4F2A-AEA0-CAAAF921BF2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98" name="Text Box 1">
          <a:extLst>
            <a:ext uri="{FF2B5EF4-FFF2-40B4-BE49-F238E27FC236}">
              <a16:creationId xmlns:a16="http://schemas.microsoft.com/office/drawing/2014/main" id="{EAAA5273-D9A3-4F7E-BF91-54A530C4BBE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799" name="Text Box 1">
          <a:extLst>
            <a:ext uri="{FF2B5EF4-FFF2-40B4-BE49-F238E27FC236}">
              <a16:creationId xmlns:a16="http://schemas.microsoft.com/office/drawing/2014/main" id="{77F39BD1-0A51-404D-99DD-8A84FF06CAA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00" name="Text Box 1">
          <a:extLst>
            <a:ext uri="{FF2B5EF4-FFF2-40B4-BE49-F238E27FC236}">
              <a16:creationId xmlns:a16="http://schemas.microsoft.com/office/drawing/2014/main" id="{89DB7295-6F6E-41E0-8145-9B885DA77AC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01" name="Text Box 1">
          <a:extLst>
            <a:ext uri="{FF2B5EF4-FFF2-40B4-BE49-F238E27FC236}">
              <a16:creationId xmlns:a16="http://schemas.microsoft.com/office/drawing/2014/main" id="{A6C652DD-B21B-403D-8FA9-110577F5084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802" name="Text Box 1">
          <a:extLst>
            <a:ext uri="{FF2B5EF4-FFF2-40B4-BE49-F238E27FC236}">
              <a16:creationId xmlns:a16="http://schemas.microsoft.com/office/drawing/2014/main" id="{35519742-1825-47C6-8165-40C169447C2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03" name="Text Box 1">
          <a:extLst>
            <a:ext uri="{FF2B5EF4-FFF2-40B4-BE49-F238E27FC236}">
              <a16:creationId xmlns:a16="http://schemas.microsoft.com/office/drawing/2014/main" id="{8AF1CEFC-086C-4F14-A86E-0160D8ACCA2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804" name="Text Box 1">
          <a:extLst>
            <a:ext uri="{FF2B5EF4-FFF2-40B4-BE49-F238E27FC236}">
              <a16:creationId xmlns:a16="http://schemas.microsoft.com/office/drawing/2014/main" id="{F176AFA6-ACA9-465E-979E-B3B9880D70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05" name="Text Box 1">
          <a:extLst>
            <a:ext uri="{FF2B5EF4-FFF2-40B4-BE49-F238E27FC236}">
              <a16:creationId xmlns:a16="http://schemas.microsoft.com/office/drawing/2014/main" id="{3374E691-4F26-41A5-8F6A-40F7980DD48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06" name="Text Box 1">
          <a:extLst>
            <a:ext uri="{FF2B5EF4-FFF2-40B4-BE49-F238E27FC236}">
              <a16:creationId xmlns:a16="http://schemas.microsoft.com/office/drawing/2014/main" id="{7D36BC9B-8796-4E3A-9E53-E9F2FEF12E0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07" name="Text Box 1">
          <a:extLst>
            <a:ext uri="{FF2B5EF4-FFF2-40B4-BE49-F238E27FC236}">
              <a16:creationId xmlns:a16="http://schemas.microsoft.com/office/drawing/2014/main" id="{B0413555-C8E9-4A33-9136-9388EC19D3E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08" name="Text Box 1">
          <a:extLst>
            <a:ext uri="{FF2B5EF4-FFF2-40B4-BE49-F238E27FC236}">
              <a16:creationId xmlns:a16="http://schemas.microsoft.com/office/drawing/2014/main" id="{27B64F0F-513E-4053-8B23-0485F787F4E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09" name="Text Box 1">
          <a:extLst>
            <a:ext uri="{FF2B5EF4-FFF2-40B4-BE49-F238E27FC236}">
              <a16:creationId xmlns:a16="http://schemas.microsoft.com/office/drawing/2014/main" id="{0DCB1DF3-4930-41AF-9919-7ED73528600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810" name="Text Box 1">
          <a:extLst>
            <a:ext uri="{FF2B5EF4-FFF2-40B4-BE49-F238E27FC236}">
              <a16:creationId xmlns:a16="http://schemas.microsoft.com/office/drawing/2014/main" id="{221E076E-2B51-4B82-83AB-D2E58DC03AC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11" name="Text Box 1">
          <a:extLst>
            <a:ext uri="{FF2B5EF4-FFF2-40B4-BE49-F238E27FC236}">
              <a16:creationId xmlns:a16="http://schemas.microsoft.com/office/drawing/2014/main" id="{A06C1C0D-DE56-44CB-A5A6-9FE54809D62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812" name="Text Box 1">
          <a:extLst>
            <a:ext uri="{FF2B5EF4-FFF2-40B4-BE49-F238E27FC236}">
              <a16:creationId xmlns:a16="http://schemas.microsoft.com/office/drawing/2014/main" id="{253FDC6B-59A4-4D00-B34C-2092A6EB447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13" name="Text Box 1">
          <a:extLst>
            <a:ext uri="{FF2B5EF4-FFF2-40B4-BE49-F238E27FC236}">
              <a16:creationId xmlns:a16="http://schemas.microsoft.com/office/drawing/2014/main" id="{489113EC-1CAB-49AB-8322-36B69E9EC29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14" name="Text Box 1">
          <a:extLst>
            <a:ext uri="{FF2B5EF4-FFF2-40B4-BE49-F238E27FC236}">
              <a16:creationId xmlns:a16="http://schemas.microsoft.com/office/drawing/2014/main" id="{975739A8-0EDE-40EE-944F-C043EEB34F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15" name="Text Box 1">
          <a:extLst>
            <a:ext uri="{FF2B5EF4-FFF2-40B4-BE49-F238E27FC236}">
              <a16:creationId xmlns:a16="http://schemas.microsoft.com/office/drawing/2014/main" id="{7D5607A4-BF55-4BC9-9B6A-136682D3E7F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16" name="Text Box 1">
          <a:extLst>
            <a:ext uri="{FF2B5EF4-FFF2-40B4-BE49-F238E27FC236}">
              <a16:creationId xmlns:a16="http://schemas.microsoft.com/office/drawing/2014/main" id="{9208A747-F033-4D2B-86ED-040ACBD28835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17" name="Text Box 1">
          <a:extLst>
            <a:ext uri="{FF2B5EF4-FFF2-40B4-BE49-F238E27FC236}">
              <a16:creationId xmlns:a16="http://schemas.microsoft.com/office/drawing/2014/main" id="{13475A54-1550-430C-8E6C-5E1E44DE52A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818" name="Text Box 1">
          <a:extLst>
            <a:ext uri="{FF2B5EF4-FFF2-40B4-BE49-F238E27FC236}">
              <a16:creationId xmlns:a16="http://schemas.microsoft.com/office/drawing/2014/main" id="{7B512987-BAD2-43D6-92AF-09C89996638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19" name="Text Box 1">
          <a:extLst>
            <a:ext uri="{FF2B5EF4-FFF2-40B4-BE49-F238E27FC236}">
              <a16:creationId xmlns:a16="http://schemas.microsoft.com/office/drawing/2014/main" id="{4888C332-BC5A-4FA6-9E10-50B32B3FD78B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60960</xdr:rowOff>
    </xdr:to>
    <xdr:sp macro="" textlink="">
      <xdr:nvSpPr>
        <xdr:cNvPr id="8820" name="Text Box 1">
          <a:extLst>
            <a:ext uri="{FF2B5EF4-FFF2-40B4-BE49-F238E27FC236}">
              <a16:creationId xmlns:a16="http://schemas.microsoft.com/office/drawing/2014/main" id="{10F8C275-A27D-47BA-B451-53B3DA63BEB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21" name="Text Box 1">
          <a:extLst>
            <a:ext uri="{FF2B5EF4-FFF2-40B4-BE49-F238E27FC236}">
              <a16:creationId xmlns:a16="http://schemas.microsoft.com/office/drawing/2014/main" id="{4AEE6B45-920C-4E40-9E00-76B2B953F79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22" name="Text Box 1">
          <a:extLst>
            <a:ext uri="{FF2B5EF4-FFF2-40B4-BE49-F238E27FC236}">
              <a16:creationId xmlns:a16="http://schemas.microsoft.com/office/drawing/2014/main" id="{403F8E14-CEB7-40EB-BC70-E15D530E42D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23" name="Text Box 1">
          <a:extLst>
            <a:ext uri="{FF2B5EF4-FFF2-40B4-BE49-F238E27FC236}">
              <a16:creationId xmlns:a16="http://schemas.microsoft.com/office/drawing/2014/main" id="{56B3B125-24DE-464C-A5AF-8733183E335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24" name="Text Box 1">
          <a:extLst>
            <a:ext uri="{FF2B5EF4-FFF2-40B4-BE49-F238E27FC236}">
              <a16:creationId xmlns:a16="http://schemas.microsoft.com/office/drawing/2014/main" id="{C6DF3F5E-BFF7-4927-96AD-00E13D047300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25" name="Text Box 1">
          <a:extLst>
            <a:ext uri="{FF2B5EF4-FFF2-40B4-BE49-F238E27FC236}">
              <a16:creationId xmlns:a16="http://schemas.microsoft.com/office/drawing/2014/main" id="{74B85E44-CFD9-4795-A3DA-D9411FB117A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26" name="Text Box 1">
          <a:extLst>
            <a:ext uri="{FF2B5EF4-FFF2-40B4-BE49-F238E27FC236}">
              <a16:creationId xmlns:a16="http://schemas.microsoft.com/office/drawing/2014/main" id="{1FA67893-4403-4AFE-A134-E9295FDC8B4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27" name="Text Box 1">
          <a:extLst>
            <a:ext uri="{FF2B5EF4-FFF2-40B4-BE49-F238E27FC236}">
              <a16:creationId xmlns:a16="http://schemas.microsoft.com/office/drawing/2014/main" id="{AE1D5F16-3B55-4793-AB65-9B9136C25FC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28" name="Text Box 1">
          <a:extLst>
            <a:ext uri="{FF2B5EF4-FFF2-40B4-BE49-F238E27FC236}">
              <a16:creationId xmlns:a16="http://schemas.microsoft.com/office/drawing/2014/main" id="{0ACA3995-5CE9-48BE-BE9B-A39F3005D6B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29" name="Text Box 1">
          <a:extLst>
            <a:ext uri="{FF2B5EF4-FFF2-40B4-BE49-F238E27FC236}">
              <a16:creationId xmlns:a16="http://schemas.microsoft.com/office/drawing/2014/main" id="{C119DAC6-334F-4409-87D4-80EDFB886D7A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30" name="Text Box 1">
          <a:extLst>
            <a:ext uri="{FF2B5EF4-FFF2-40B4-BE49-F238E27FC236}">
              <a16:creationId xmlns:a16="http://schemas.microsoft.com/office/drawing/2014/main" id="{86401DE0-B6D0-4F1F-A9EC-AB5829927F5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31" name="Text Box 1">
          <a:extLst>
            <a:ext uri="{FF2B5EF4-FFF2-40B4-BE49-F238E27FC236}">
              <a16:creationId xmlns:a16="http://schemas.microsoft.com/office/drawing/2014/main" id="{E3972E96-32DE-4FF7-BF75-D5397C8AE55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32" name="Text Box 1">
          <a:extLst>
            <a:ext uri="{FF2B5EF4-FFF2-40B4-BE49-F238E27FC236}">
              <a16:creationId xmlns:a16="http://schemas.microsoft.com/office/drawing/2014/main" id="{B6B54206-968F-463A-B6DE-84F48B6BBF3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33" name="Text Box 1">
          <a:extLst>
            <a:ext uri="{FF2B5EF4-FFF2-40B4-BE49-F238E27FC236}">
              <a16:creationId xmlns:a16="http://schemas.microsoft.com/office/drawing/2014/main" id="{A6BED23F-C801-4733-BCB5-40252179AB2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34" name="Text Box 1">
          <a:extLst>
            <a:ext uri="{FF2B5EF4-FFF2-40B4-BE49-F238E27FC236}">
              <a16:creationId xmlns:a16="http://schemas.microsoft.com/office/drawing/2014/main" id="{099C584D-B8F7-4B3D-A88C-720FDCED8374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35" name="Text Box 1">
          <a:extLst>
            <a:ext uri="{FF2B5EF4-FFF2-40B4-BE49-F238E27FC236}">
              <a16:creationId xmlns:a16="http://schemas.microsoft.com/office/drawing/2014/main" id="{D8DF6413-1858-47C0-8FEA-0198C6F1F8D1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36" name="Text Box 1">
          <a:extLst>
            <a:ext uri="{FF2B5EF4-FFF2-40B4-BE49-F238E27FC236}">
              <a16:creationId xmlns:a16="http://schemas.microsoft.com/office/drawing/2014/main" id="{BC4DCCBD-DA65-4935-9A93-065D46236236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02C70B90-3564-47AF-9F03-BED0CB3C492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38" name="Text Box 1">
          <a:extLst>
            <a:ext uri="{FF2B5EF4-FFF2-40B4-BE49-F238E27FC236}">
              <a16:creationId xmlns:a16="http://schemas.microsoft.com/office/drawing/2014/main" id="{B3F05B9F-ACA8-4808-9BFC-D359DEBE7A7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39" name="Text Box 1">
          <a:extLst>
            <a:ext uri="{FF2B5EF4-FFF2-40B4-BE49-F238E27FC236}">
              <a16:creationId xmlns:a16="http://schemas.microsoft.com/office/drawing/2014/main" id="{01BE026C-0808-4723-93E8-3D513C73170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40" name="Text Box 1">
          <a:extLst>
            <a:ext uri="{FF2B5EF4-FFF2-40B4-BE49-F238E27FC236}">
              <a16:creationId xmlns:a16="http://schemas.microsoft.com/office/drawing/2014/main" id="{32EC26F7-5BB5-4078-B22F-BA2AB845950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41" name="Text Box 1">
          <a:extLst>
            <a:ext uri="{FF2B5EF4-FFF2-40B4-BE49-F238E27FC236}">
              <a16:creationId xmlns:a16="http://schemas.microsoft.com/office/drawing/2014/main" id="{109E1689-655D-46A4-B8F3-ACCD4B4DA15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42" name="Text Box 1">
          <a:extLst>
            <a:ext uri="{FF2B5EF4-FFF2-40B4-BE49-F238E27FC236}">
              <a16:creationId xmlns:a16="http://schemas.microsoft.com/office/drawing/2014/main" id="{BA4D9053-D785-4B3E-AB07-92ABFC81BF5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43" name="Text Box 1">
          <a:extLst>
            <a:ext uri="{FF2B5EF4-FFF2-40B4-BE49-F238E27FC236}">
              <a16:creationId xmlns:a16="http://schemas.microsoft.com/office/drawing/2014/main" id="{469CAC92-529C-4F5E-8245-2916F6B68DB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44" name="Text Box 1">
          <a:extLst>
            <a:ext uri="{FF2B5EF4-FFF2-40B4-BE49-F238E27FC236}">
              <a16:creationId xmlns:a16="http://schemas.microsoft.com/office/drawing/2014/main" id="{BECE010F-63ED-4162-B6D9-95E7F308855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45" name="Text Box 1">
          <a:extLst>
            <a:ext uri="{FF2B5EF4-FFF2-40B4-BE49-F238E27FC236}">
              <a16:creationId xmlns:a16="http://schemas.microsoft.com/office/drawing/2014/main" id="{84A3F6C1-B054-4DE6-ABA9-F1646B40CA12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46" name="Text Box 1">
          <a:extLst>
            <a:ext uri="{FF2B5EF4-FFF2-40B4-BE49-F238E27FC236}">
              <a16:creationId xmlns:a16="http://schemas.microsoft.com/office/drawing/2014/main" id="{F4D1F8FB-959E-4E54-9EB8-E2E120299C2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47" name="Text Box 1">
          <a:extLst>
            <a:ext uri="{FF2B5EF4-FFF2-40B4-BE49-F238E27FC236}">
              <a16:creationId xmlns:a16="http://schemas.microsoft.com/office/drawing/2014/main" id="{487C6711-B1B6-4C78-81C3-3BA9018DC11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48" name="Text Box 1">
          <a:extLst>
            <a:ext uri="{FF2B5EF4-FFF2-40B4-BE49-F238E27FC236}">
              <a16:creationId xmlns:a16="http://schemas.microsoft.com/office/drawing/2014/main" id="{20E683B0-8B31-454E-B0DD-BEACC402B3D3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49" name="Text Box 1">
          <a:extLst>
            <a:ext uri="{FF2B5EF4-FFF2-40B4-BE49-F238E27FC236}">
              <a16:creationId xmlns:a16="http://schemas.microsoft.com/office/drawing/2014/main" id="{8C415F1C-67F9-4248-8E47-93757C3EEB68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50" name="Text Box 1">
          <a:extLst>
            <a:ext uri="{FF2B5EF4-FFF2-40B4-BE49-F238E27FC236}">
              <a16:creationId xmlns:a16="http://schemas.microsoft.com/office/drawing/2014/main" id="{9DE0F449-EC60-4656-BD14-D73F15FDA0C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51" name="Text Box 1">
          <a:extLst>
            <a:ext uri="{FF2B5EF4-FFF2-40B4-BE49-F238E27FC236}">
              <a16:creationId xmlns:a16="http://schemas.microsoft.com/office/drawing/2014/main" id="{FD709469-2635-45C7-ACAA-5CE46C738677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38100</xdr:rowOff>
    </xdr:to>
    <xdr:sp macro="" textlink="">
      <xdr:nvSpPr>
        <xdr:cNvPr id="8852" name="Text Box 1">
          <a:extLst>
            <a:ext uri="{FF2B5EF4-FFF2-40B4-BE49-F238E27FC236}">
              <a16:creationId xmlns:a16="http://schemas.microsoft.com/office/drawing/2014/main" id="{51014FAC-B6A0-42BD-9F9E-CD15A008D9AF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22860</xdr:rowOff>
    </xdr:to>
    <xdr:sp macro="" textlink="">
      <xdr:nvSpPr>
        <xdr:cNvPr id="8853" name="Text Box 1">
          <a:extLst>
            <a:ext uri="{FF2B5EF4-FFF2-40B4-BE49-F238E27FC236}">
              <a16:creationId xmlns:a16="http://schemas.microsoft.com/office/drawing/2014/main" id="{DDBE2A4A-86A7-4B91-893C-6F1DBD80EC3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54" name="Text Box 1">
          <a:extLst>
            <a:ext uri="{FF2B5EF4-FFF2-40B4-BE49-F238E27FC236}">
              <a16:creationId xmlns:a16="http://schemas.microsoft.com/office/drawing/2014/main" id="{39050E0E-4EF8-47D5-8267-17173CAFB80E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55" name="Text Box 1">
          <a:extLst>
            <a:ext uri="{FF2B5EF4-FFF2-40B4-BE49-F238E27FC236}">
              <a16:creationId xmlns:a16="http://schemas.microsoft.com/office/drawing/2014/main" id="{6DBB57F0-E804-4B48-B59A-1E22902D22D9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56" name="Text Box 1">
          <a:extLst>
            <a:ext uri="{FF2B5EF4-FFF2-40B4-BE49-F238E27FC236}">
              <a16:creationId xmlns:a16="http://schemas.microsoft.com/office/drawing/2014/main" id="{9423DBC8-D6DE-4913-B3C2-94DD2BA290AD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68</xdr:row>
      <xdr:rowOff>0</xdr:rowOff>
    </xdr:from>
    <xdr:to>
      <xdr:col>0</xdr:col>
      <xdr:colOff>586740</xdr:colOff>
      <xdr:row>69</xdr:row>
      <xdr:rowOff>0</xdr:rowOff>
    </xdr:to>
    <xdr:sp macro="" textlink="">
      <xdr:nvSpPr>
        <xdr:cNvPr id="8857" name="Text Box 1">
          <a:extLst>
            <a:ext uri="{FF2B5EF4-FFF2-40B4-BE49-F238E27FC236}">
              <a16:creationId xmlns:a16="http://schemas.microsoft.com/office/drawing/2014/main" id="{E7430EF1-8BD4-4CE8-A42B-E4E05D36B13C}"/>
            </a:ext>
          </a:extLst>
        </xdr:cNvPr>
        <xdr:cNvSpPr txBox="1">
          <a:spLocks noChangeArrowheads="1"/>
        </xdr:cNvSpPr>
      </xdr:nvSpPr>
      <xdr:spPr bwMode="auto">
        <a:xfrm>
          <a:off x="510540" y="98907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A9CE-E832-4399-8DF8-3BA84EEE7999}">
  <dimension ref="A2:K28"/>
  <sheetViews>
    <sheetView workbookViewId="0">
      <selection activeCell="N16" sqref="N16"/>
    </sheetView>
  </sheetViews>
  <sheetFormatPr defaultRowHeight="14.4" x14ac:dyDescent="0.3"/>
  <cols>
    <col min="6" max="6" width="12.109375" customWidth="1"/>
    <col min="8" max="8" width="19" customWidth="1"/>
  </cols>
  <sheetData>
    <row r="2" spans="1:1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2"/>
      <c r="B4" s="2"/>
      <c r="C4" s="2"/>
      <c r="D4" s="3"/>
      <c r="E4" s="3"/>
      <c r="F4" s="4"/>
      <c r="G4" s="5"/>
      <c r="H4" s="5"/>
      <c r="I4" s="6"/>
      <c r="J4" s="6"/>
      <c r="K4" s="7" t="s">
        <v>2</v>
      </c>
    </row>
    <row r="5" spans="1:11" x14ac:dyDescent="0.3">
      <c r="A5" s="8" t="s">
        <v>3</v>
      </c>
      <c r="B5" s="8"/>
      <c r="C5" s="8"/>
      <c r="D5" s="8"/>
      <c r="E5" s="8"/>
      <c r="F5" s="8"/>
      <c r="G5" s="9" t="s">
        <v>4</v>
      </c>
      <c r="H5" s="10"/>
      <c r="I5" s="10"/>
      <c r="J5" s="10"/>
      <c r="K5" s="11"/>
    </row>
    <row r="6" spans="1:11" ht="30.6" x14ac:dyDescent="0.3">
      <c r="A6" s="8" t="s">
        <v>5</v>
      </c>
      <c r="B6" s="8"/>
      <c r="C6" s="8"/>
      <c r="D6" s="12" t="s">
        <v>6</v>
      </c>
      <c r="E6" s="12" t="s">
        <v>7</v>
      </c>
      <c r="F6" s="12" t="s">
        <v>8</v>
      </c>
      <c r="G6" s="8" t="s">
        <v>5</v>
      </c>
      <c r="H6" s="8"/>
      <c r="I6" s="12" t="s">
        <v>9</v>
      </c>
      <c r="J6" s="12" t="s">
        <v>7</v>
      </c>
      <c r="K6" s="12" t="s">
        <v>8</v>
      </c>
    </row>
    <row r="7" spans="1:11" x14ac:dyDescent="0.3">
      <c r="A7" s="13" t="s">
        <v>10</v>
      </c>
      <c r="B7" s="13"/>
      <c r="C7" s="13"/>
      <c r="D7" s="14"/>
      <c r="E7" s="14">
        <v>1187000</v>
      </c>
      <c r="F7" s="14"/>
      <c r="G7" s="13" t="s">
        <v>11</v>
      </c>
      <c r="H7" s="13"/>
      <c r="I7" s="14">
        <v>131559900</v>
      </c>
      <c r="J7" s="15">
        <v>119363125</v>
      </c>
      <c r="K7" s="14">
        <v>138820630</v>
      </c>
    </row>
    <row r="8" spans="1:11" x14ac:dyDescent="0.3">
      <c r="A8" s="16" t="s">
        <v>12</v>
      </c>
      <c r="B8" s="17"/>
      <c r="C8" s="18"/>
      <c r="D8" s="14"/>
      <c r="E8" s="14"/>
      <c r="F8" s="14"/>
      <c r="G8" s="19" t="s">
        <v>13</v>
      </c>
      <c r="H8" s="19"/>
      <c r="I8" s="14">
        <v>17463287</v>
      </c>
      <c r="J8" s="20">
        <v>16771265</v>
      </c>
      <c r="K8" s="14">
        <v>20433822</v>
      </c>
    </row>
    <row r="9" spans="1:11" x14ac:dyDescent="0.3">
      <c r="A9" s="21" t="s">
        <v>14</v>
      </c>
      <c r="B9" s="22"/>
      <c r="C9" s="23"/>
      <c r="D9" s="14">
        <v>32683800</v>
      </c>
      <c r="E9" s="14">
        <v>33236756</v>
      </c>
      <c r="F9" s="14">
        <v>27748148</v>
      </c>
      <c r="G9" s="13" t="s">
        <v>15</v>
      </c>
      <c r="H9" s="13"/>
      <c r="I9" s="14">
        <v>55808670</v>
      </c>
      <c r="J9" s="15">
        <v>47716151</v>
      </c>
      <c r="K9" s="14">
        <v>49690501</v>
      </c>
    </row>
    <row r="10" spans="1:11" x14ac:dyDescent="0.3">
      <c r="A10" s="21" t="s">
        <v>16</v>
      </c>
      <c r="B10" s="22"/>
      <c r="C10" s="23"/>
      <c r="D10" s="14">
        <v>120000</v>
      </c>
      <c r="E10" s="14">
        <v>120000</v>
      </c>
      <c r="F10" s="14">
        <v>240000</v>
      </c>
      <c r="G10" s="13" t="s">
        <v>17</v>
      </c>
      <c r="H10" s="13"/>
      <c r="I10" s="24"/>
      <c r="J10" s="24"/>
      <c r="K10" s="14">
        <v>0</v>
      </c>
    </row>
    <row r="11" spans="1:11" x14ac:dyDescent="0.3">
      <c r="A11" s="13"/>
      <c r="B11" s="13"/>
      <c r="C11" s="13"/>
      <c r="D11" s="14"/>
      <c r="E11" s="14"/>
      <c r="F11" s="14"/>
      <c r="G11" s="13" t="s">
        <v>18</v>
      </c>
      <c r="H11" s="13"/>
      <c r="I11" s="24"/>
      <c r="J11" s="24"/>
      <c r="K11" s="14">
        <v>0</v>
      </c>
    </row>
    <row r="12" spans="1:11" x14ac:dyDescent="0.3">
      <c r="A12" s="25"/>
      <c r="B12" s="25"/>
      <c r="C12" s="25"/>
      <c r="D12" s="14"/>
      <c r="E12" s="14"/>
      <c r="F12" s="14"/>
      <c r="G12" s="26" t="s">
        <v>19</v>
      </c>
      <c r="H12" s="27"/>
      <c r="I12" s="28"/>
      <c r="J12" s="28"/>
      <c r="K12" s="14"/>
    </row>
    <row r="13" spans="1:11" x14ac:dyDescent="0.3">
      <c r="A13" s="29"/>
      <c r="B13" s="29"/>
      <c r="C13" s="29"/>
      <c r="D13" s="14"/>
      <c r="E13" s="14"/>
      <c r="F13" s="14"/>
      <c r="G13" s="21" t="s">
        <v>20</v>
      </c>
      <c r="H13" s="23"/>
      <c r="I13" s="30"/>
      <c r="J13" s="30"/>
      <c r="K13" s="14"/>
    </row>
    <row r="14" spans="1:11" x14ac:dyDescent="0.3">
      <c r="A14" s="21"/>
      <c r="B14" s="22"/>
      <c r="C14" s="23"/>
      <c r="D14" s="14"/>
      <c r="E14" s="14"/>
      <c r="F14" s="14"/>
      <c r="G14" s="31"/>
      <c r="H14" s="32"/>
      <c r="I14" s="33"/>
      <c r="J14" s="33"/>
      <c r="K14" s="14"/>
    </row>
    <row r="15" spans="1:11" x14ac:dyDescent="0.3">
      <c r="A15" s="25" t="s">
        <v>21</v>
      </c>
      <c r="B15" s="25"/>
      <c r="C15" s="25"/>
      <c r="D15" s="34">
        <f>D7+D8+D9+D10</f>
        <v>32803800</v>
      </c>
      <c r="E15" s="34">
        <f>E7+E8+E9+E10</f>
        <v>34543756</v>
      </c>
      <c r="F15" s="34">
        <f>F7+F8+F9+F10</f>
        <v>27988148</v>
      </c>
      <c r="G15" s="35" t="s">
        <v>22</v>
      </c>
      <c r="H15" s="36"/>
      <c r="I15" s="34">
        <f>SUM(I7:I11)</f>
        <v>204831857</v>
      </c>
      <c r="J15" s="34">
        <f>SUM(J7:J11)</f>
        <v>183850541</v>
      </c>
      <c r="K15" s="34">
        <f>SUM(K7:K11)</f>
        <v>208944953</v>
      </c>
    </row>
    <row r="16" spans="1:11" x14ac:dyDescent="0.3">
      <c r="A16" s="21"/>
      <c r="B16" s="22"/>
      <c r="C16" s="23"/>
      <c r="D16" s="14"/>
      <c r="E16" s="14"/>
      <c r="F16" s="14"/>
      <c r="G16" s="21"/>
      <c r="H16" s="23"/>
      <c r="I16" s="30"/>
      <c r="J16" s="30"/>
      <c r="K16" s="14"/>
    </row>
    <row r="17" spans="1:11" x14ac:dyDescent="0.3">
      <c r="A17" s="16" t="s">
        <v>23</v>
      </c>
      <c r="B17" s="17"/>
      <c r="C17" s="18"/>
      <c r="D17" s="14"/>
      <c r="E17" s="14">
        <v>16000</v>
      </c>
      <c r="F17" s="14"/>
      <c r="G17" s="21" t="s">
        <v>24</v>
      </c>
      <c r="H17" s="23"/>
      <c r="I17" s="14">
        <v>1772920</v>
      </c>
      <c r="J17" s="37">
        <v>1083472</v>
      </c>
      <c r="K17" s="14">
        <v>258920</v>
      </c>
    </row>
    <row r="18" spans="1:11" x14ac:dyDescent="0.3">
      <c r="A18" s="16" t="s">
        <v>25</v>
      </c>
      <c r="B18" s="17"/>
      <c r="C18" s="18"/>
      <c r="D18" s="14"/>
      <c r="E18" s="14"/>
      <c r="F18" s="14">
        <v>6</v>
      </c>
      <c r="G18" s="21" t="s">
        <v>26</v>
      </c>
      <c r="H18" s="23"/>
      <c r="I18" s="30"/>
      <c r="J18" s="30"/>
      <c r="K18" s="14">
        <v>0</v>
      </c>
    </row>
    <row r="19" spans="1:11" x14ac:dyDescent="0.3">
      <c r="A19" s="13" t="s">
        <v>27</v>
      </c>
      <c r="B19" s="13"/>
      <c r="C19" s="13"/>
      <c r="D19" s="14">
        <v>0</v>
      </c>
      <c r="E19" s="14">
        <v>0</v>
      </c>
      <c r="F19" s="14">
        <v>0</v>
      </c>
      <c r="G19" s="21" t="s">
        <v>28</v>
      </c>
      <c r="H19" s="23"/>
      <c r="I19" s="30"/>
      <c r="J19" s="30"/>
      <c r="K19" s="14">
        <v>0</v>
      </c>
    </row>
    <row r="20" spans="1:11" x14ac:dyDescent="0.3">
      <c r="A20" s="25" t="s">
        <v>29</v>
      </c>
      <c r="B20" s="25"/>
      <c r="C20" s="25"/>
      <c r="D20" s="34">
        <v>0</v>
      </c>
      <c r="E20" s="34">
        <f>SUM(E17:E19)</f>
        <v>16000</v>
      </c>
      <c r="F20" s="34">
        <f>F17+F18+F19</f>
        <v>6</v>
      </c>
      <c r="G20" s="35" t="s">
        <v>30</v>
      </c>
      <c r="H20" s="36"/>
      <c r="I20" s="34">
        <f>SUM(I17:I19)</f>
        <v>1772920</v>
      </c>
      <c r="J20" s="34">
        <f>SUM(J17:J19)</f>
        <v>1083472</v>
      </c>
      <c r="K20" s="34">
        <f>SUM(K17:K19)</f>
        <v>258920</v>
      </c>
    </row>
    <row r="21" spans="1:11" x14ac:dyDescent="0.3">
      <c r="A21" s="9"/>
      <c r="B21" s="10"/>
      <c r="C21" s="11"/>
      <c r="D21" s="34"/>
      <c r="E21" s="34"/>
      <c r="F21" s="34"/>
      <c r="G21" s="38"/>
      <c r="H21" s="39"/>
      <c r="I21" s="39"/>
      <c r="J21" s="39"/>
      <c r="K21" s="34"/>
    </row>
    <row r="22" spans="1:11" x14ac:dyDescent="0.3">
      <c r="A22" s="35" t="s">
        <v>31</v>
      </c>
      <c r="B22" s="40"/>
      <c r="C22" s="36"/>
      <c r="D22" s="34">
        <f>D15+D20</f>
        <v>32803800</v>
      </c>
      <c r="E22" s="34">
        <f>E15+E20</f>
        <v>34559756</v>
      </c>
      <c r="F22" s="34">
        <f>F15+F20</f>
        <v>27988154</v>
      </c>
      <c r="G22" s="38" t="s">
        <v>32</v>
      </c>
      <c r="H22" s="39"/>
      <c r="I22" s="34">
        <f>I15+I20</f>
        <v>206604777</v>
      </c>
      <c r="J22" s="34">
        <f>J15+J20</f>
        <v>184934013</v>
      </c>
      <c r="K22" s="34">
        <f>K15+K20</f>
        <v>209203873</v>
      </c>
    </row>
    <row r="23" spans="1:11" x14ac:dyDescent="0.3">
      <c r="A23" s="31"/>
      <c r="B23" s="41"/>
      <c r="C23" s="32"/>
      <c r="D23" s="14"/>
      <c r="E23" s="14"/>
      <c r="F23" s="14"/>
      <c r="G23" s="21"/>
      <c r="H23" s="23"/>
      <c r="I23" s="30"/>
      <c r="J23" s="30"/>
      <c r="K23" s="14"/>
    </row>
    <row r="24" spans="1:11" x14ac:dyDescent="0.3">
      <c r="A24" s="35" t="s">
        <v>33</v>
      </c>
      <c r="B24" s="40"/>
      <c r="C24" s="36"/>
      <c r="D24" s="42">
        <v>173800977</v>
      </c>
      <c r="E24" s="42">
        <v>153668579</v>
      </c>
      <c r="F24" s="42">
        <v>181215719</v>
      </c>
      <c r="G24" s="35" t="s">
        <v>34</v>
      </c>
      <c r="H24" s="36"/>
      <c r="I24" s="39"/>
      <c r="J24" s="39"/>
      <c r="K24" s="42">
        <v>0</v>
      </c>
    </row>
    <row r="25" spans="1:11" x14ac:dyDescent="0.3">
      <c r="A25" s="43" t="s">
        <v>35</v>
      </c>
      <c r="B25" s="13"/>
      <c r="C25" s="13"/>
      <c r="D25" s="44">
        <v>1352676</v>
      </c>
      <c r="E25" s="44">
        <v>1352676</v>
      </c>
      <c r="F25" s="44">
        <v>3294322</v>
      </c>
      <c r="G25" s="38"/>
      <c r="H25" s="39"/>
      <c r="I25" s="39"/>
      <c r="J25" s="39"/>
      <c r="K25" s="44"/>
    </row>
    <row r="26" spans="1:11" x14ac:dyDescent="0.3">
      <c r="A26" s="19"/>
      <c r="B26" s="19"/>
      <c r="C26" s="19"/>
      <c r="D26" s="14"/>
      <c r="E26" s="14"/>
      <c r="F26" s="14"/>
      <c r="G26" s="31"/>
      <c r="H26" s="32"/>
      <c r="I26" s="33"/>
      <c r="J26" s="33"/>
      <c r="K26" s="14"/>
    </row>
    <row r="27" spans="1:11" x14ac:dyDescent="0.3">
      <c r="A27" s="45" t="s">
        <v>36</v>
      </c>
      <c r="B27" s="45"/>
      <c r="C27" s="45"/>
      <c r="D27" s="34">
        <f>D22+D24</f>
        <v>206604777</v>
      </c>
      <c r="E27" s="34">
        <f>E22+E24</f>
        <v>188228335</v>
      </c>
      <c r="F27" s="34">
        <f>F22+F24</f>
        <v>209203873</v>
      </c>
      <c r="G27" s="45" t="s">
        <v>37</v>
      </c>
      <c r="H27" s="45"/>
      <c r="I27" s="34">
        <f>I15+I20</f>
        <v>206604777</v>
      </c>
      <c r="J27" s="34">
        <f>J15+J20</f>
        <v>184934013</v>
      </c>
      <c r="K27" s="34">
        <f>K15+K20</f>
        <v>209203873</v>
      </c>
    </row>
    <row r="28" spans="1:1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47">
    <mergeCell ref="A25:C25"/>
    <mergeCell ref="A26:C26"/>
    <mergeCell ref="G26:H26"/>
    <mergeCell ref="A27:C27"/>
    <mergeCell ref="G27:H27"/>
    <mergeCell ref="A21:C21"/>
    <mergeCell ref="A22:C22"/>
    <mergeCell ref="A23:C23"/>
    <mergeCell ref="G23:H23"/>
    <mergeCell ref="A24:C24"/>
    <mergeCell ref="G24:H24"/>
    <mergeCell ref="A18:C18"/>
    <mergeCell ref="G18:H18"/>
    <mergeCell ref="A19:C19"/>
    <mergeCell ref="G19:H19"/>
    <mergeCell ref="A20:C20"/>
    <mergeCell ref="G20:H20"/>
    <mergeCell ref="A15:C15"/>
    <mergeCell ref="G15:H15"/>
    <mergeCell ref="A16:C16"/>
    <mergeCell ref="G16:H16"/>
    <mergeCell ref="A17:C17"/>
    <mergeCell ref="G17:H17"/>
    <mergeCell ref="A12:C12"/>
    <mergeCell ref="G12:H12"/>
    <mergeCell ref="A13:C13"/>
    <mergeCell ref="G13:H13"/>
    <mergeCell ref="A14:C14"/>
    <mergeCell ref="G14:H14"/>
    <mergeCell ref="A9:C9"/>
    <mergeCell ref="G9:H9"/>
    <mergeCell ref="A10:C10"/>
    <mergeCell ref="G10:H10"/>
    <mergeCell ref="A11:C11"/>
    <mergeCell ref="G11:H11"/>
    <mergeCell ref="A6:C6"/>
    <mergeCell ref="G6:H6"/>
    <mergeCell ref="A7:C7"/>
    <mergeCell ref="G7:H7"/>
    <mergeCell ref="A8:C8"/>
    <mergeCell ref="G8:H8"/>
    <mergeCell ref="A2:K2"/>
    <mergeCell ref="A3:K3"/>
    <mergeCell ref="A4:C4"/>
    <mergeCell ref="G4:H4"/>
    <mergeCell ref="A5:F5"/>
    <mergeCell ref="G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6D3B-C983-4C58-BA9F-CBEE30011983}">
  <dimension ref="A2:M90"/>
  <sheetViews>
    <sheetView tabSelected="1" workbookViewId="0">
      <selection activeCell="A2" sqref="A2:M90"/>
    </sheetView>
  </sheetViews>
  <sheetFormatPr defaultRowHeight="14.4" x14ac:dyDescent="0.3"/>
  <sheetData>
    <row r="2" spans="1:13" ht="15" thickBot="1" x14ac:dyDescent="0.35">
      <c r="A2" s="46" t="s">
        <v>38</v>
      </c>
      <c r="B2" s="47" t="s">
        <v>39</v>
      </c>
      <c r="C2" s="48"/>
      <c r="D2" s="48"/>
      <c r="E2" s="48"/>
      <c r="F2" s="48"/>
      <c r="G2" s="48"/>
      <c r="H2" s="48"/>
      <c r="I2" s="48"/>
      <c r="J2" s="49"/>
      <c r="K2" s="49"/>
      <c r="L2" s="49"/>
      <c r="M2" s="50"/>
    </row>
    <row r="3" spans="1:13" ht="15" thickBot="1" x14ac:dyDescent="0.35">
      <c r="A3" s="51"/>
      <c r="B3" s="52" t="s">
        <v>40</v>
      </c>
      <c r="C3" s="53"/>
      <c r="D3" s="54" t="s">
        <v>41</v>
      </c>
      <c r="E3" s="55" t="s">
        <v>42</v>
      </c>
      <c r="F3" s="56" t="s">
        <v>43</v>
      </c>
      <c r="G3" s="57" t="s">
        <v>4</v>
      </c>
      <c r="H3" s="55" t="s">
        <v>44</v>
      </c>
      <c r="I3" s="58" t="s">
        <v>45</v>
      </c>
      <c r="J3" s="49"/>
      <c r="K3" s="49"/>
      <c r="L3" s="59"/>
      <c r="M3" s="59"/>
    </row>
    <row r="4" spans="1:13" ht="30.6" x14ac:dyDescent="0.3">
      <c r="A4" s="51"/>
      <c r="B4" s="60" t="s">
        <v>46</v>
      </c>
      <c r="C4" s="61" t="s">
        <v>47</v>
      </c>
      <c r="D4" s="62"/>
      <c r="E4" s="55"/>
      <c r="F4" s="63"/>
      <c r="G4" s="64"/>
      <c r="H4" s="65"/>
      <c r="I4" s="66"/>
      <c r="J4" s="67"/>
      <c r="K4" s="49"/>
      <c r="L4" s="59"/>
      <c r="M4" s="59"/>
    </row>
    <row r="5" spans="1:13" x14ac:dyDescent="0.3">
      <c r="A5" s="68" t="s">
        <v>48</v>
      </c>
      <c r="B5" s="69">
        <f>243000/32*12</f>
        <v>91125</v>
      </c>
      <c r="C5" s="69">
        <f>(3391520)/32*12</f>
        <v>1271820</v>
      </c>
      <c r="D5" s="70">
        <f>ROUND(SUM(I5-B5-C5-E5),0)</f>
        <v>964903</v>
      </c>
      <c r="E5" s="71">
        <f>3336000*0.1/32*12+0.1</f>
        <v>125100.1</v>
      </c>
      <c r="F5" s="72">
        <f>SUM(A5,B5,D5,C5,E5)</f>
        <v>2452948.1</v>
      </c>
      <c r="G5" s="73">
        <f>4216718/32*12</f>
        <v>1581269.25</v>
      </c>
      <c r="H5" s="74">
        <f>23244772*0.1/32*12</f>
        <v>871678.95000000007</v>
      </c>
      <c r="I5" s="75">
        <f>(G5+H5)</f>
        <v>2452948.2000000002</v>
      </c>
      <c r="J5" s="76"/>
      <c r="K5" s="76"/>
      <c r="L5" s="76"/>
      <c r="M5" s="76"/>
    </row>
    <row r="6" spans="1:13" x14ac:dyDescent="0.3">
      <c r="A6" s="68" t="s">
        <v>49</v>
      </c>
      <c r="B6" s="69">
        <f>243000/32*13</f>
        <v>98718.75</v>
      </c>
      <c r="C6" s="69">
        <f>(3391520)/32*13</f>
        <v>1377805</v>
      </c>
      <c r="D6" s="70">
        <f>ROUND(SUM(I6-B6-C6-E6),0)</f>
        <v>1045312</v>
      </c>
      <c r="E6" s="71">
        <f>3336000*0.1/32*13</f>
        <v>135525</v>
      </c>
      <c r="F6" s="72">
        <f>SUM(A6,B6,D6,C6,E6)</f>
        <v>2657360.75</v>
      </c>
      <c r="G6" s="73">
        <f>4216718/32*13</f>
        <v>1713041.6875</v>
      </c>
      <c r="H6" s="74">
        <f>23244772*0.1/32*13</f>
        <v>944318.86250000005</v>
      </c>
      <c r="I6" s="75">
        <f t="shared" ref="I6:I12" si="0">G6+H6</f>
        <v>2657360.5499999998</v>
      </c>
      <c r="J6" s="76"/>
      <c r="K6" s="76"/>
      <c r="L6" s="76"/>
      <c r="M6" s="76"/>
    </row>
    <row r="7" spans="1:13" x14ac:dyDescent="0.3">
      <c r="A7" s="68" t="s">
        <v>50</v>
      </c>
      <c r="B7" s="69">
        <f>(243000/32*2)-0.1</f>
        <v>15187.4</v>
      </c>
      <c r="C7" s="69">
        <f>(3391520)/32*2</f>
        <v>211970</v>
      </c>
      <c r="D7" s="70">
        <f>ROUND(SUM(I7-B7-C7-E7),0)</f>
        <v>160817</v>
      </c>
      <c r="E7" s="71">
        <f>3336000*0.1/32*2</f>
        <v>20850</v>
      </c>
      <c r="F7" s="72">
        <f>SUM(A7,B7,D7,C7,E7)</f>
        <v>408824.4</v>
      </c>
      <c r="G7" s="73">
        <f>4216718/32*2</f>
        <v>263544.875</v>
      </c>
      <c r="H7" s="74">
        <f>23244772*0.1/32*2</f>
        <v>145279.82500000001</v>
      </c>
      <c r="I7" s="75">
        <f t="shared" si="0"/>
        <v>408824.7</v>
      </c>
      <c r="J7" s="76"/>
      <c r="K7" s="76"/>
      <c r="L7" s="76"/>
      <c r="M7" s="76"/>
    </row>
    <row r="8" spans="1:13" x14ac:dyDescent="0.3">
      <c r="A8" s="68" t="s">
        <v>51</v>
      </c>
      <c r="B8" s="69">
        <v>0</v>
      </c>
      <c r="C8" s="69">
        <f>(2369080+598500)/38*0</f>
        <v>0</v>
      </c>
      <c r="D8" s="70">
        <f>SUM(I8-B8-C8-E8)</f>
        <v>0</v>
      </c>
      <c r="E8" s="71">
        <v>0</v>
      </c>
      <c r="F8" s="72">
        <f>SUM(A8,B8,D8,C8)</f>
        <v>0</v>
      </c>
      <c r="G8" s="73">
        <f>4145000/64*0</f>
        <v>0</v>
      </c>
      <c r="H8" s="74">
        <v>0</v>
      </c>
      <c r="I8" s="75">
        <f t="shared" si="0"/>
        <v>0</v>
      </c>
      <c r="J8" s="76"/>
      <c r="K8" s="76"/>
      <c r="L8" s="76"/>
      <c r="M8" s="76"/>
    </row>
    <row r="9" spans="1:13" x14ac:dyDescent="0.3">
      <c r="A9" s="68" t="s">
        <v>52</v>
      </c>
      <c r="B9" s="69">
        <f>243000/32*1</f>
        <v>7593.75</v>
      </c>
      <c r="C9" s="69">
        <f>(3391520)/32*1</f>
        <v>105985</v>
      </c>
      <c r="D9" s="70">
        <f>ROUND(SUM(I9-B9-C9-E9),0)</f>
        <v>80409</v>
      </c>
      <c r="E9" s="71">
        <f>3336000*0.1/32*1</f>
        <v>10425</v>
      </c>
      <c r="F9" s="72">
        <f>SUM(A9,B9,D9,C9,E9)</f>
        <v>204412.75</v>
      </c>
      <c r="G9" s="73">
        <f>4216718/32*1</f>
        <v>131772.4375</v>
      </c>
      <c r="H9" s="74">
        <f>23244772*0.1/32*1</f>
        <v>72639.912500000006</v>
      </c>
      <c r="I9" s="75">
        <f t="shared" si="0"/>
        <v>204412.35</v>
      </c>
      <c r="J9" s="76"/>
      <c r="K9" s="76"/>
      <c r="L9" s="76"/>
      <c r="M9" s="76"/>
    </row>
    <row r="10" spans="1:13" x14ac:dyDescent="0.3">
      <c r="A10" s="68" t="s">
        <v>53</v>
      </c>
      <c r="B10" s="69">
        <f>243000/32*4</f>
        <v>30375</v>
      </c>
      <c r="C10" s="69">
        <f>(3391520)/32*4</f>
        <v>423940</v>
      </c>
      <c r="D10" s="70">
        <f>ROUND(SUM(I10-B10-C10-E10),0)</f>
        <v>321634</v>
      </c>
      <c r="E10" s="71">
        <f>3336000*0.1/32*4</f>
        <v>41700</v>
      </c>
      <c r="F10" s="72">
        <f>SUM(A10,B10,D10,C10,E10)</f>
        <v>817649</v>
      </c>
      <c r="G10" s="73">
        <f>4216718/32*4</f>
        <v>527089.75</v>
      </c>
      <c r="H10" s="74">
        <f>23244772*0.1/32*4-0.16</f>
        <v>290559.49000000005</v>
      </c>
      <c r="I10" s="75">
        <f t="shared" si="0"/>
        <v>817649.24</v>
      </c>
      <c r="J10" s="76"/>
      <c r="K10" s="76"/>
      <c r="L10" s="76"/>
      <c r="M10" s="76"/>
    </row>
    <row r="11" spans="1:13" x14ac:dyDescent="0.3">
      <c r="A11" s="68" t="s">
        <v>54</v>
      </c>
      <c r="B11" s="69">
        <f>243000/32*0</f>
        <v>0</v>
      </c>
      <c r="C11" s="69">
        <f>3391520/32*0</f>
        <v>0</v>
      </c>
      <c r="D11" s="70">
        <f>SUM(I11-B11-C11-E11)</f>
        <v>0</v>
      </c>
      <c r="E11" s="71">
        <f>3336000*0.1/32*0</f>
        <v>0</v>
      </c>
      <c r="F11" s="72">
        <f>SUM(A11,B11,D11,C11,E11)</f>
        <v>0</v>
      </c>
      <c r="G11" s="73">
        <f>4216718/32*0</f>
        <v>0</v>
      </c>
      <c r="H11" s="74">
        <v>0</v>
      </c>
      <c r="I11" s="75">
        <f t="shared" si="0"/>
        <v>0</v>
      </c>
      <c r="J11" s="76"/>
      <c r="K11" s="76"/>
      <c r="L11" s="76"/>
      <c r="M11" s="76"/>
    </row>
    <row r="12" spans="1:13" x14ac:dyDescent="0.3">
      <c r="A12" s="68" t="s">
        <v>55</v>
      </c>
      <c r="B12" s="69">
        <v>0</v>
      </c>
      <c r="C12" s="69">
        <f>(2369080+598500)/38*0</f>
        <v>0</v>
      </c>
      <c r="D12" s="70">
        <f>SUM(I12-B12-C12-E12)</f>
        <v>0</v>
      </c>
      <c r="E12" s="71">
        <f>1367676*0.1/62*0</f>
        <v>0</v>
      </c>
      <c r="F12" s="72">
        <f>SUM(A12,B12,D12,C12,E12)</f>
        <v>0</v>
      </c>
      <c r="G12" s="73">
        <f>3139540/61*0</f>
        <v>0</v>
      </c>
      <c r="H12" s="74">
        <f>18119602*0.1/61*0</f>
        <v>0</v>
      </c>
      <c r="I12" s="75">
        <f t="shared" si="0"/>
        <v>0</v>
      </c>
      <c r="J12" s="76"/>
      <c r="K12" s="76"/>
      <c r="L12" s="76"/>
      <c r="M12" s="76"/>
    </row>
    <row r="13" spans="1:13" ht="15" thickBot="1" x14ac:dyDescent="0.35">
      <c r="A13" s="77" t="s">
        <v>56</v>
      </c>
      <c r="B13" s="78">
        <f t="shared" ref="B13:I13" si="1">SUM(B5:B12)</f>
        <v>242999.9</v>
      </c>
      <c r="C13" s="79">
        <f t="shared" si="1"/>
        <v>3391520</v>
      </c>
      <c r="D13" s="80">
        <f t="shared" si="1"/>
        <v>2573075</v>
      </c>
      <c r="E13" s="81">
        <f t="shared" si="1"/>
        <v>333600.09999999998</v>
      </c>
      <c r="F13" s="82">
        <f t="shared" si="1"/>
        <v>6541195</v>
      </c>
      <c r="G13" s="83">
        <f t="shared" si="1"/>
        <v>4216718</v>
      </c>
      <c r="H13" s="84">
        <f t="shared" si="1"/>
        <v>2324477.04</v>
      </c>
      <c r="I13" s="85">
        <f t="shared" si="1"/>
        <v>6541195.04</v>
      </c>
      <c r="J13" s="86"/>
      <c r="K13" s="86"/>
      <c r="L13" s="86"/>
      <c r="M13" s="86"/>
    </row>
    <row r="14" spans="1:13" x14ac:dyDescent="0.3">
      <c r="A14" s="50"/>
      <c r="B14" s="87"/>
      <c r="C14" s="87"/>
      <c r="D14" s="50"/>
      <c r="E14" s="50"/>
      <c r="F14" s="50"/>
      <c r="G14" s="88"/>
      <c r="H14" s="88"/>
      <c r="I14" s="50"/>
      <c r="J14" s="50"/>
      <c r="K14" s="50"/>
      <c r="L14" s="50"/>
      <c r="M14" s="50"/>
    </row>
    <row r="15" spans="1:13" ht="15" thickBot="1" x14ac:dyDescent="0.35">
      <c r="A15" s="46" t="s">
        <v>38</v>
      </c>
      <c r="B15" s="47" t="s">
        <v>57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5" thickBot="1" x14ac:dyDescent="0.35">
      <c r="A16" s="51"/>
      <c r="B16" s="52" t="s">
        <v>40</v>
      </c>
      <c r="C16" s="53"/>
      <c r="D16" s="89" t="s">
        <v>58</v>
      </c>
      <c r="E16" s="90" t="s">
        <v>59</v>
      </c>
      <c r="F16" s="91"/>
      <c r="G16" s="54" t="s">
        <v>41</v>
      </c>
      <c r="H16" s="55" t="s">
        <v>42</v>
      </c>
      <c r="I16" s="58" t="s">
        <v>43</v>
      </c>
      <c r="J16" s="57" t="s">
        <v>60</v>
      </c>
      <c r="K16" s="55" t="s">
        <v>61</v>
      </c>
      <c r="L16" s="55" t="s">
        <v>44</v>
      </c>
      <c r="M16" s="58" t="s">
        <v>62</v>
      </c>
    </row>
    <row r="17" spans="1:13" ht="30.6" x14ac:dyDescent="0.3">
      <c r="A17" s="51"/>
      <c r="B17" s="60" t="s">
        <v>46</v>
      </c>
      <c r="C17" s="61" t="s">
        <v>47</v>
      </c>
      <c r="D17" s="92"/>
      <c r="E17" s="93" t="s">
        <v>63</v>
      </c>
      <c r="F17" s="94" t="s">
        <v>64</v>
      </c>
      <c r="G17" s="62"/>
      <c r="H17" s="65"/>
      <c r="I17" s="66"/>
      <c r="J17" s="64"/>
      <c r="K17" s="65"/>
      <c r="L17" s="65"/>
      <c r="M17" s="58"/>
    </row>
    <row r="18" spans="1:13" x14ac:dyDescent="0.3">
      <c r="A18" s="68" t="s">
        <v>48</v>
      </c>
      <c r="B18" s="69">
        <f>(2088000/2/101*33)+492000</f>
        <v>833108.91089108912</v>
      </c>
      <c r="C18" s="71">
        <f>2029750</f>
        <v>2029750</v>
      </c>
      <c r="D18" s="71"/>
      <c r="E18" s="71">
        <v>3520440</v>
      </c>
      <c r="F18" s="71">
        <v>1813560</v>
      </c>
      <c r="G18" s="95">
        <f>ROUND(SUM(M18-B18-C18-D18-E18-F18-H18),0)</f>
        <v>6709054</v>
      </c>
      <c r="H18" s="71">
        <f>3336000*0.15/101*33</f>
        <v>163497.02970297029</v>
      </c>
      <c r="I18" s="72">
        <f>SUM(B18:H18)</f>
        <v>15069409.94059406</v>
      </c>
      <c r="J18" s="69">
        <v>12382792</v>
      </c>
      <c r="K18" s="71">
        <f>9471924/101*33/2</f>
        <v>1547393.5247524751</v>
      </c>
      <c r="L18" s="71">
        <f>23244772*0.15/101*33</f>
        <v>1139223.9742574256</v>
      </c>
      <c r="M18" s="72">
        <f>SUM(J18:L18)</f>
        <v>15069409.499009902</v>
      </c>
    </row>
    <row r="19" spans="1:13" x14ac:dyDescent="0.3">
      <c r="A19" s="68" t="s">
        <v>49</v>
      </c>
      <c r="B19" s="69">
        <f>(2088000/2/101*59)+336000</f>
        <v>945861.3861386138</v>
      </c>
      <c r="C19" s="71">
        <f>3119320</f>
        <v>3119320</v>
      </c>
      <c r="D19" s="71"/>
      <c r="E19" s="71">
        <v>6134100</v>
      </c>
      <c r="F19" s="71">
        <v>7200900</v>
      </c>
      <c r="G19" s="95">
        <f>ROUND(SUM(M19-B19-C19-D19-E19-F19-H19),0)</f>
        <v>5825743</v>
      </c>
      <c r="H19" s="71">
        <f>3336000*0.15/101*59</f>
        <v>292312.87128712871</v>
      </c>
      <c r="I19" s="72">
        <f>SUM(B19:H19)</f>
        <v>23518237.257425744</v>
      </c>
      <c r="J19" s="69">
        <v>18714891</v>
      </c>
      <c r="K19" s="71">
        <f>9471924/101*59/2</f>
        <v>2766552.0594059406</v>
      </c>
      <c r="L19" s="71">
        <f>23244772*0.15/101*59</f>
        <v>2036794.3782178217</v>
      </c>
      <c r="M19" s="72">
        <f t="shared" ref="M19:M25" si="2">SUM(J19:L19)</f>
        <v>23518237.437623762</v>
      </c>
    </row>
    <row r="20" spans="1:13" x14ac:dyDescent="0.3">
      <c r="A20" s="68" t="s">
        <v>50</v>
      </c>
      <c r="B20" s="69">
        <f>(2088000/2)/101*4-0.2</f>
        <v>41346.334653465346</v>
      </c>
      <c r="C20" s="71">
        <f>241134</f>
        <v>241134</v>
      </c>
      <c r="D20" s="71"/>
      <c r="E20" s="71">
        <v>195180</v>
      </c>
      <c r="F20" s="71">
        <v>952900</v>
      </c>
      <c r="G20" s="95">
        <f>ROUND(SUM(M20-B20-C20-D20-E20-F20-H20),0)</f>
        <v>175</v>
      </c>
      <c r="H20" s="71">
        <f>3336000*0.15/101*4</f>
        <v>19817.821782178216</v>
      </c>
      <c r="I20" s="72">
        <f>SUM(B20:H20)</f>
        <v>1450553.1564356436</v>
      </c>
      <c r="J20" s="69">
        <v>1124903</v>
      </c>
      <c r="K20" s="71">
        <f>9471924/101*4/2</f>
        <v>187562.85148514851</v>
      </c>
      <c r="L20" s="71">
        <f>23244772*0.15/101*4</f>
        <v>138087.75445544554</v>
      </c>
      <c r="M20" s="72">
        <f t="shared" si="2"/>
        <v>1450553.6059405941</v>
      </c>
    </row>
    <row r="21" spans="1:13" x14ac:dyDescent="0.3">
      <c r="A21" s="68" t="s">
        <v>51</v>
      </c>
      <c r="B21" s="69">
        <v>0</v>
      </c>
      <c r="C21" s="71">
        <v>0</v>
      </c>
      <c r="D21" s="71"/>
      <c r="E21" s="71"/>
      <c r="F21" s="71"/>
      <c r="G21" s="95">
        <f>SUM(M21-B21-C21-E21-F21-H21)</f>
        <v>0</v>
      </c>
      <c r="H21" s="71">
        <v>0</v>
      </c>
      <c r="I21" s="72">
        <f>SUM(B21:G21)</f>
        <v>0</v>
      </c>
      <c r="J21" s="69">
        <v>0</v>
      </c>
      <c r="K21" s="71">
        <v>0</v>
      </c>
      <c r="L21" s="71">
        <v>0</v>
      </c>
      <c r="M21" s="72">
        <f t="shared" si="2"/>
        <v>0</v>
      </c>
    </row>
    <row r="22" spans="1:13" x14ac:dyDescent="0.3">
      <c r="A22" s="68" t="s">
        <v>52</v>
      </c>
      <c r="B22" s="69">
        <v>0</v>
      </c>
      <c r="C22" s="71">
        <v>0</v>
      </c>
      <c r="D22" s="71"/>
      <c r="E22" s="71"/>
      <c r="F22" s="71"/>
      <c r="G22" s="95">
        <f>SUM(M22-B22-C22-E22-F22-H22)</f>
        <v>0</v>
      </c>
      <c r="H22" s="71">
        <v>0</v>
      </c>
      <c r="I22" s="72">
        <f>SUM(B22:G22)</f>
        <v>0</v>
      </c>
      <c r="J22" s="69">
        <v>0</v>
      </c>
      <c r="K22" s="71">
        <v>0</v>
      </c>
      <c r="L22" s="71">
        <v>0</v>
      </c>
      <c r="M22" s="72">
        <f t="shared" si="2"/>
        <v>0</v>
      </c>
    </row>
    <row r="23" spans="1:13" x14ac:dyDescent="0.3">
      <c r="A23" s="68" t="s">
        <v>53</v>
      </c>
      <c r="B23" s="69">
        <v>0</v>
      </c>
      <c r="C23" s="71">
        <v>0</v>
      </c>
      <c r="D23" s="71"/>
      <c r="E23" s="71"/>
      <c r="F23" s="71"/>
      <c r="G23" s="95">
        <f>SUM(M23-B23-C23-E23-F23-H23)</f>
        <v>0</v>
      </c>
      <c r="H23" s="71">
        <v>0</v>
      </c>
      <c r="I23" s="72">
        <f>SUM(B23:G23)</f>
        <v>0</v>
      </c>
      <c r="J23" s="69">
        <v>0</v>
      </c>
      <c r="K23" s="71">
        <v>0</v>
      </c>
      <c r="L23" s="71">
        <v>0</v>
      </c>
      <c r="M23" s="72">
        <f t="shared" si="2"/>
        <v>0</v>
      </c>
    </row>
    <row r="24" spans="1:13" x14ac:dyDescent="0.3">
      <c r="A24" s="68" t="s">
        <v>54</v>
      </c>
      <c r="B24" s="69">
        <f>(2088000/2)/101*5</f>
        <v>51683.168316831681</v>
      </c>
      <c r="C24" s="71">
        <f>293096</f>
        <v>293096</v>
      </c>
      <c r="D24" s="71"/>
      <c r="E24" s="71">
        <v>339970</v>
      </c>
      <c r="F24" s="71">
        <v>690000</v>
      </c>
      <c r="G24" s="95">
        <f>ROUND(SUM(M24-B24-C24-D24-E24-F24-H24),0)</f>
        <v>758</v>
      </c>
      <c r="H24" s="71">
        <f>3336000*0.15/101*5</f>
        <v>24772.27722772277</v>
      </c>
      <c r="I24" s="72">
        <f>SUM(B24:H24)</f>
        <v>1400279.4455445546</v>
      </c>
      <c r="J24" s="69">
        <v>993216</v>
      </c>
      <c r="K24" s="71">
        <f>9471924/101*5/2</f>
        <v>234453.56435643564</v>
      </c>
      <c r="L24" s="71">
        <f>23244772*0.15/101*5</f>
        <v>172609.69306930693</v>
      </c>
      <c r="M24" s="72">
        <f t="shared" si="2"/>
        <v>1400279.2574257425</v>
      </c>
    </row>
    <row r="25" spans="1:13" x14ac:dyDescent="0.3">
      <c r="A25" s="68" t="s">
        <v>55</v>
      </c>
      <c r="B25" s="69">
        <v>0</v>
      </c>
      <c r="C25" s="71">
        <v>0</v>
      </c>
      <c r="D25" s="71"/>
      <c r="E25" s="71"/>
      <c r="F25" s="71"/>
      <c r="G25" s="95">
        <f>SUM(M25-B25-C25-E25-F25-H25)</f>
        <v>0</v>
      </c>
      <c r="H25" s="71">
        <v>0</v>
      </c>
      <c r="I25" s="72">
        <f>SUM(B25:G25)</f>
        <v>0</v>
      </c>
      <c r="J25" s="69">
        <v>0</v>
      </c>
      <c r="K25" s="71">
        <v>0</v>
      </c>
      <c r="L25" s="71">
        <v>0</v>
      </c>
      <c r="M25" s="72">
        <f t="shared" si="2"/>
        <v>0</v>
      </c>
    </row>
    <row r="26" spans="1:13" ht="15" thickBot="1" x14ac:dyDescent="0.35">
      <c r="A26" s="77" t="s">
        <v>56</v>
      </c>
      <c r="B26" s="96">
        <f t="shared" ref="B26:L26" si="3">SUM(B18:B25)</f>
        <v>1871999.7999999998</v>
      </c>
      <c r="C26" s="79">
        <f t="shared" si="3"/>
        <v>5683300</v>
      </c>
      <c r="D26" s="79">
        <f t="shared" si="3"/>
        <v>0</v>
      </c>
      <c r="E26" s="79">
        <f t="shared" si="3"/>
        <v>10189690</v>
      </c>
      <c r="F26" s="79">
        <f t="shared" si="3"/>
        <v>10657360</v>
      </c>
      <c r="G26" s="97">
        <f t="shared" si="3"/>
        <v>12535730</v>
      </c>
      <c r="H26" s="81">
        <f t="shared" si="3"/>
        <v>500399.99999999994</v>
      </c>
      <c r="I26" s="82">
        <f t="shared" si="3"/>
        <v>41438479.800000004</v>
      </c>
      <c r="J26" s="96">
        <f t="shared" si="3"/>
        <v>33215802</v>
      </c>
      <c r="K26" s="79">
        <f t="shared" si="3"/>
        <v>4735962</v>
      </c>
      <c r="L26" s="79">
        <f t="shared" si="3"/>
        <v>3486715.8</v>
      </c>
      <c r="M26" s="82">
        <f>SUM(M18:M25)</f>
        <v>41438479.799999997</v>
      </c>
    </row>
    <row r="27" spans="1:13" x14ac:dyDescent="0.3">
      <c r="A27" s="50"/>
      <c r="B27" s="50"/>
      <c r="C27" s="50"/>
      <c r="D27" s="50"/>
      <c r="E27" s="76"/>
      <c r="F27" s="76">
        <f>E26+F26</f>
        <v>20847050</v>
      </c>
      <c r="G27" s="50"/>
      <c r="H27" s="50"/>
      <c r="I27" s="50"/>
      <c r="J27" s="50"/>
      <c r="K27" s="50"/>
      <c r="L27" s="50"/>
      <c r="M27" s="50"/>
    </row>
    <row r="28" spans="1:13" ht="15" thickBot="1" x14ac:dyDescent="0.35">
      <c r="A28" s="46" t="s">
        <v>38</v>
      </c>
      <c r="B28" s="47" t="s">
        <v>65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</row>
    <row r="29" spans="1:13" x14ac:dyDescent="0.3">
      <c r="A29" s="51"/>
      <c r="B29" s="52" t="s">
        <v>40</v>
      </c>
      <c r="C29" s="53"/>
      <c r="D29" s="53" t="s">
        <v>59</v>
      </c>
      <c r="E29" s="53"/>
      <c r="F29" s="89" t="s">
        <v>66</v>
      </c>
      <c r="G29" s="98" t="s">
        <v>41</v>
      </c>
      <c r="H29" s="55" t="s">
        <v>67</v>
      </c>
      <c r="I29" s="58" t="s">
        <v>43</v>
      </c>
      <c r="J29" s="57" t="s">
        <v>68</v>
      </c>
      <c r="K29" s="55" t="s">
        <v>61</v>
      </c>
      <c r="L29" s="55" t="s">
        <v>44</v>
      </c>
      <c r="M29" s="58" t="s">
        <v>62</v>
      </c>
    </row>
    <row r="30" spans="1:13" ht="30.6" x14ac:dyDescent="0.3">
      <c r="A30" s="51"/>
      <c r="B30" s="60" t="s">
        <v>46</v>
      </c>
      <c r="C30" s="61" t="s">
        <v>47</v>
      </c>
      <c r="D30" s="99" t="s">
        <v>63</v>
      </c>
      <c r="E30" s="100" t="s">
        <v>64</v>
      </c>
      <c r="F30" s="92"/>
      <c r="G30" s="101"/>
      <c r="H30" s="65"/>
      <c r="I30" s="66"/>
      <c r="J30" s="64"/>
      <c r="K30" s="65"/>
      <c r="L30" s="65"/>
      <c r="M30" s="66"/>
    </row>
    <row r="31" spans="1:13" x14ac:dyDescent="0.3">
      <c r="A31" s="68" t="s">
        <v>48</v>
      </c>
      <c r="B31" s="102">
        <f>(4294600/6242*3340)+(2088000/2/6242*3340)</f>
        <v>2856604.2934956746</v>
      </c>
      <c r="C31" s="71">
        <f>8067872+42500</f>
        <v>8110372</v>
      </c>
      <c r="D31" s="71">
        <v>1925000</v>
      </c>
      <c r="E31" s="71">
        <v>60000</v>
      </c>
      <c r="F31" s="71">
        <f>2345877/39160*20576</f>
        <v>1232603.8087844739</v>
      </c>
      <c r="G31" s="95">
        <f>(SUM(M31-B31-C31-D31-E31-F31-H31))</f>
        <v>11650408.814797712</v>
      </c>
      <c r="H31" s="71">
        <f>3336000*0.15/6242*3340-0.2</f>
        <v>267756.28830503044</v>
      </c>
      <c r="I31" s="72">
        <f t="shared" ref="I31:I39" si="4">SUM(B31:H31)</f>
        <v>26102745.205382891</v>
      </c>
      <c r="J31" s="69">
        <f>40559758/6242*3340</f>
        <v>21702914.40563922</v>
      </c>
      <c r="K31" s="71">
        <f>9471924/6242*3340/2</f>
        <v>2534141.7942967</v>
      </c>
      <c r="L31" s="71">
        <f>23244772*0.15/6242*3340</f>
        <v>1865689.0054469719</v>
      </c>
      <c r="M31" s="72">
        <f>J31+K31+L31</f>
        <v>26102745.205382891</v>
      </c>
    </row>
    <row r="32" spans="1:13" x14ac:dyDescent="0.3">
      <c r="A32" s="68" t="s">
        <v>49</v>
      </c>
      <c r="B32" s="102">
        <f>(4294600/6242*1580)+(2088000/2/6242*1580)</f>
        <v>1351327.7795578339</v>
      </c>
      <c r="C32" s="71">
        <f>3672688+3250</f>
        <v>3675938</v>
      </c>
      <c r="D32" s="71">
        <v>655000</v>
      </c>
      <c r="E32" s="71">
        <v>195000</v>
      </c>
      <c r="F32" s="71">
        <f>2345877/39160*9503</f>
        <v>569276.53552093974</v>
      </c>
      <c r="G32" s="95">
        <f>ROUND(SUM(M32-B32-C32-D32-E32-F32-H32),0)</f>
        <v>5774800</v>
      </c>
      <c r="H32" s="71">
        <f>3336000*0.15/6242*1580</f>
        <v>126663.2489586671</v>
      </c>
      <c r="I32" s="72">
        <f t="shared" si="4"/>
        <v>12348005.56403744</v>
      </c>
      <c r="J32" s="69">
        <f>40559758/6242*1580</f>
        <v>10266648.132008972</v>
      </c>
      <c r="K32" s="71">
        <f>9471924/6242*1580/2</f>
        <v>1198785.6392181993</v>
      </c>
      <c r="L32" s="71">
        <f>23244772*0.15/6242*1580+0.2</f>
        <v>882571.64569048362</v>
      </c>
      <c r="M32" s="72">
        <f>SUM(J32:L32)</f>
        <v>12348005.416917656</v>
      </c>
    </row>
    <row r="33" spans="1:13" x14ac:dyDescent="0.3">
      <c r="A33" s="68" t="s">
        <v>50</v>
      </c>
      <c r="B33" s="102">
        <f>(4294600/6242*446)+(2088000/2/6242*446)</f>
        <v>381450.75296379364</v>
      </c>
      <c r="C33" s="71">
        <v>1143952</v>
      </c>
      <c r="D33" s="71">
        <v>213400</v>
      </c>
      <c r="E33" s="71">
        <v>6600</v>
      </c>
      <c r="F33" s="71">
        <f>2345877/39160*1933</f>
        <v>115796.22678753831</v>
      </c>
      <c r="G33" s="95">
        <f>ROUND(SUM(M33-B33-C33-D33-E33-F33-H33),0)</f>
        <v>1588623</v>
      </c>
      <c r="H33" s="71">
        <f>3336000*0.15/6242*446</f>
        <v>35754.309516180714</v>
      </c>
      <c r="I33" s="72">
        <f t="shared" si="4"/>
        <v>3485576.2892675125</v>
      </c>
      <c r="J33" s="69">
        <f>40559758/6242*446</f>
        <v>2898053.8397949375</v>
      </c>
      <c r="K33" s="71">
        <f>9471924/6242*446/2</f>
        <v>338391.38929830183</v>
      </c>
      <c r="L33" s="71">
        <f>23244772*0.15/6242*446</f>
        <v>249130.92707465551</v>
      </c>
      <c r="M33" s="72">
        <f t="shared" ref="M33:M39" si="5">SUM(J33:L33)</f>
        <v>3485576.1561678946</v>
      </c>
    </row>
    <row r="34" spans="1:13" x14ac:dyDescent="0.3">
      <c r="A34" s="68" t="s">
        <v>51</v>
      </c>
      <c r="B34" s="102">
        <f>(3405888/123*0)+(1711668/2/123*0)</f>
        <v>0</v>
      </c>
      <c r="C34" s="71">
        <v>0</v>
      </c>
      <c r="D34" s="71">
        <v>0</v>
      </c>
      <c r="E34" s="71">
        <v>0</v>
      </c>
      <c r="F34" s="71">
        <v>0</v>
      </c>
      <c r="G34" s="95">
        <f>SUM(M34-B34-C34-D34-E34-F34-H34)</f>
        <v>0</v>
      </c>
      <c r="H34" s="71">
        <f>2328492*0.15/123*0</f>
        <v>0</v>
      </c>
      <c r="I34" s="72">
        <f t="shared" si="4"/>
        <v>0</v>
      </c>
      <c r="J34" s="69">
        <f>33209651/123*0</f>
        <v>0</v>
      </c>
      <c r="K34" s="71">
        <f>7992850/123*0/2</f>
        <v>0</v>
      </c>
      <c r="L34" s="71">
        <f>18119602*0.15/108*0</f>
        <v>0</v>
      </c>
      <c r="M34" s="72">
        <f t="shared" si="5"/>
        <v>0</v>
      </c>
    </row>
    <row r="35" spans="1:13" x14ac:dyDescent="0.3">
      <c r="A35" s="68" t="s">
        <v>52</v>
      </c>
      <c r="B35" s="102">
        <f>(4294600/6242*246)+(2088000/2/6242*246)</f>
        <v>210396.60365267543</v>
      </c>
      <c r="C35" s="71">
        <v>602080</v>
      </c>
      <c r="D35" s="71">
        <v>80000</v>
      </c>
      <c r="E35" s="71">
        <v>0</v>
      </c>
      <c r="F35" s="71">
        <f>2345877/39160*968</f>
        <v>57987.970786516853</v>
      </c>
      <c r="G35" s="95">
        <f>ROUND(SUM(M35-B35-C35-D35-E35-F35-H35),0)</f>
        <v>952351</v>
      </c>
      <c r="H35" s="71">
        <f>3336000*0.15/6242*246</f>
        <v>19720.986863184877</v>
      </c>
      <c r="I35" s="72">
        <f t="shared" si="4"/>
        <v>1922536.5613023771</v>
      </c>
      <c r="J35" s="69">
        <f>40559758/6242*246</f>
        <v>1598478.1268824094</v>
      </c>
      <c r="K35" s="71">
        <f>9471924/6242*246/2</f>
        <v>186646.37167574497</v>
      </c>
      <c r="L35" s="71">
        <f>23244772*0.15/6242*246</f>
        <v>137413.02255687278</v>
      </c>
      <c r="M35" s="72">
        <f>SUM(J35:L35)-0.6</f>
        <v>1922536.921115027</v>
      </c>
    </row>
    <row r="36" spans="1:13" x14ac:dyDescent="0.3">
      <c r="A36" s="68" t="s">
        <v>53</v>
      </c>
      <c r="B36" s="102">
        <f>(4294600/6242*79)+(2088000/2/6242*79)</f>
        <v>67566.388977891707</v>
      </c>
      <c r="C36" s="71">
        <v>210728</v>
      </c>
      <c r="D36" s="71">
        <v>0</v>
      </c>
      <c r="E36" s="71">
        <v>0</v>
      </c>
      <c r="F36" s="71">
        <f>2345877/39160*1781</f>
        <v>106690.6776557712</v>
      </c>
      <c r="G36" s="95">
        <f>ROUND(SUM(M36-B36-C36-D36-E36-F36-H36),0)</f>
        <v>226082</v>
      </c>
      <c r="H36" s="71">
        <f>3336000*0.15/6242*79</f>
        <v>6333.162447933355</v>
      </c>
      <c r="I36" s="72">
        <f t="shared" si="4"/>
        <v>617400.22908159625</v>
      </c>
      <c r="J36" s="69">
        <f>40559758/6242*79</f>
        <v>513332.40660044859</v>
      </c>
      <c r="K36" s="71">
        <f>9471924/6242*79/2</f>
        <v>59939.281960909968</v>
      </c>
      <c r="L36" s="71">
        <f>23244772*0.15/6242*79</f>
        <v>44128.572284524183</v>
      </c>
      <c r="M36" s="72">
        <f t="shared" si="5"/>
        <v>617400.26084588282</v>
      </c>
    </row>
    <row r="37" spans="1:13" x14ac:dyDescent="0.3">
      <c r="A37" s="68" t="s">
        <v>54</v>
      </c>
      <c r="B37" s="102">
        <f>(4294600/6242*462)+(2088000/2/6242*462)</f>
        <v>395135.08490868314</v>
      </c>
      <c r="C37" s="71">
        <f>1095786+4250</f>
        <v>1100036</v>
      </c>
      <c r="D37" s="71">
        <v>216000</v>
      </c>
      <c r="E37" s="71">
        <v>24000</v>
      </c>
      <c r="F37" s="71">
        <f>2345877/39160*2036</f>
        <v>121966.4344228805</v>
      </c>
      <c r="G37" s="95">
        <f>ROUND(SUM(M37-B37-C37-D37-E37-F37-H37),0)</f>
        <v>1716445</v>
      </c>
      <c r="H37" s="71">
        <f>3336000*0.15/6242*462</f>
        <v>37036.975328420376</v>
      </c>
      <c r="I37" s="72">
        <f t="shared" si="4"/>
        <v>3610619.4946599836</v>
      </c>
      <c r="J37" s="69">
        <f>40559758/6242*462</f>
        <v>3002019.8968279399</v>
      </c>
      <c r="K37" s="71">
        <f>9471924/6242*462/2</f>
        <v>350530.99070810643</v>
      </c>
      <c r="L37" s="71">
        <f>23244772*0.15/6242*462</f>
        <v>258068.35943607814</v>
      </c>
      <c r="M37" s="72">
        <f t="shared" si="5"/>
        <v>3610619.2469721241</v>
      </c>
    </row>
    <row r="38" spans="1:13" x14ac:dyDescent="0.3">
      <c r="A38" s="68" t="s">
        <v>55</v>
      </c>
      <c r="B38" s="102">
        <f>(4294600/6242*89)+(2088000/2/6242*89)</f>
        <v>76119.096443447605</v>
      </c>
      <c r="C38" s="71">
        <v>258894</v>
      </c>
      <c r="D38" s="71">
        <v>44500</v>
      </c>
      <c r="E38" s="71">
        <v>5500</v>
      </c>
      <c r="F38" s="71">
        <f>2345877/39160*1881</f>
        <v>112681.17050561798</v>
      </c>
      <c r="G38" s="95">
        <f>ROUND(SUM(M38-B38-C38-D38-E38-F38-H38),0)</f>
        <v>190723</v>
      </c>
      <c r="H38" s="71">
        <f>3336000*0.15/6242*89</f>
        <v>7134.8285805831465</v>
      </c>
      <c r="I38" s="72">
        <f t="shared" si="4"/>
        <v>695552.09552964871</v>
      </c>
      <c r="J38" s="69">
        <f>40559758/6242*89</f>
        <v>578311.19224607502</v>
      </c>
      <c r="K38" s="71">
        <f>9471924/6242*89/2</f>
        <v>67526.532842037806</v>
      </c>
      <c r="L38" s="71">
        <f>23244772*0.15/6242*89</f>
        <v>49714.46751041332</v>
      </c>
      <c r="M38" s="72">
        <f t="shared" si="5"/>
        <v>695552.19259852613</v>
      </c>
    </row>
    <row r="39" spans="1:13" x14ac:dyDescent="0.3">
      <c r="A39" s="68" t="s">
        <v>69</v>
      </c>
      <c r="B39" s="102">
        <f>(4294600/6242*0)+(2088000/2/6242*0)</f>
        <v>0</v>
      </c>
      <c r="C39" s="71">
        <v>0</v>
      </c>
      <c r="D39" s="71">
        <v>0</v>
      </c>
      <c r="E39" s="71">
        <v>0</v>
      </c>
      <c r="F39" s="71">
        <v>0</v>
      </c>
      <c r="G39" s="95">
        <f>SUM(M39-B39-C39-D39-E39-F39-H39)</f>
        <v>0</v>
      </c>
      <c r="H39" s="71">
        <f>3336000*0.15/6242*0</f>
        <v>0</v>
      </c>
      <c r="I39" s="72">
        <f t="shared" si="4"/>
        <v>0</v>
      </c>
      <c r="J39" s="69">
        <v>0</v>
      </c>
      <c r="K39" s="71">
        <v>0</v>
      </c>
      <c r="L39" s="71">
        <v>0</v>
      </c>
      <c r="M39" s="72">
        <f t="shared" si="5"/>
        <v>0</v>
      </c>
    </row>
    <row r="40" spans="1:13" ht="15" thickBot="1" x14ac:dyDescent="0.35">
      <c r="A40" s="77" t="s">
        <v>56</v>
      </c>
      <c r="B40" s="103">
        <f t="shared" ref="B40:M40" si="6">SUM(B31:B39)</f>
        <v>5338600</v>
      </c>
      <c r="C40" s="79">
        <f t="shared" si="6"/>
        <v>15102000</v>
      </c>
      <c r="D40" s="79">
        <f t="shared" si="6"/>
        <v>3133900</v>
      </c>
      <c r="E40" s="79">
        <f t="shared" si="6"/>
        <v>291100</v>
      </c>
      <c r="F40" s="79">
        <f>SUM(F31:F39)</f>
        <v>2317002.8244637381</v>
      </c>
      <c r="G40" s="97">
        <f t="shared" si="6"/>
        <v>22099432.814797714</v>
      </c>
      <c r="H40" s="79">
        <f t="shared" si="6"/>
        <v>500399.8</v>
      </c>
      <c r="I40" s="82">
        <f t="shared" si="6"/>
        <v>48782435.439261444</v>
      </c>
      <c r="J40" s="96">
        <f t="shared" si="6"/>
        <v>40559758.000000007</v>
      </c>
      <c r="K40" s="79">
        <f t="shared" si="6"/>
        <v>4735962.0000000009</v>
      </c>
      <c r="L40" s="79">
        <f>SUM(L31:L39)</f>
        <v>3486715.9999999991</v>
      </c>
      <c r="M40" s="82">
        <f t="shared" si="6"/>
        <v>48782435.400000006</v>
      </c>
    </row>
    <row r="41" spans="1:13" x14ac:dyDescent="0.3">
      <c r="A41" s="50"/>
      <c r="B41" s="76"/>
      <c r="C41" s="50"/>
      <c r="D41" s="50"/>
      <c r="E41" s="76">
        <f>D40+E40</f>
        <v>3425000</v>
      </c>
      <c r="F41" s="50"/>
      <c r="G41" s="50"/>
      <c r="H41" s="50"/>
      <c r="I41" s="50"/>
      <c r="J41" s="50"/>
      <c r="K41" s="50"/>
      <c r="L41" s="50"/>
      <c r="M41" s="50"/>
    </row>
    <row r="42" spans="1:13" ht="15" thickBot="1" x14ac:dyDescent="0.35">
      <c r="A42" s="46" t="s">
        <v>38</v>
      </c>
      <c r="B42" s="47" t="s">
        <v>70</v>
      </c>
      <c r="C42" s="48"/>
      <c r="D42" s="48"/>
      <c r="E42" s="48"/>
      <c r="F42" s="48"/>
      <c r="G42" s="48"/>
      <c r="H42" s="48"/>
      <c r="I42" s="50"/>
      <c r="J42" s="50"/>
      <c r="K42" s="50"/>
      <c r="L42" s="50"/>
      <c r="M42" s="50"/>
    </row>
    <row r="43" spans="1:13" x14ac:dyDescent="0.3">
      <c r="A43" s="51"/>
      <c r="B43" s="104" t="s">
        <v>71</v>
      </c>
      <c r="C43" s="105"/>
      <c r="D43" s="55" t="s">
        <v>72</v>
      </c>
      <c r="E43" s="106" t="s">
        <v>66</v>
      </c>
      <c r="F43" s="107" t="s">
        <v>41</v>
      </c>
      <c r="G43" s="58" t="s">
        <v>43</v>
      </c>
      <c r="H43" s="108" t="s">
        <v>45</v>
      </c>
      <c r="I43" s="50"/>
      <c r="J43" s="50"/>
      <c r="K43" s="50"/>
      <c r="L43" s="50"/>
      <c r="M43" s="50"/>
    </row>
    <row r="44" spans="1:13" x14ac:dyDescent="0.3">
      <c r="A44" s="51"/>
      <c r="B44" s="60" t="s">
        <v>73</v>
      </c>
      <c r="C44" s="61" t="s">
        <v>74</v>
      </c>
      <c r="D44" s="65"/>
      <c r="E44" s="94"/>
      <c r="F44" s="109"/>
      <c r="G44" s="66"/>
      <c r="H44" s="110"/>
      <c r="I44" s="50"/>
      <c r="J44" s="50"/>
      <c r="K44" s="50"/>
      <c r="L44" s="50"/>
      <c r="M44" s="50"/>
    </row>
    <row r="45" spans="1:13" x14ac:dyDescent="0.3">
      <c r="A45" s="68" t="s">
        <v>48</v>
      </c>
      <c r="B45" s="69">
        <v>0</v>
      </c>
      <c r="C45" s="71">
        <v>0</v>
      </c>
      <c r="D45" s="71">
        <f>130000/59*33+8</f>
        <v>72719.864406779656</v>
      </c>
      <c r="E45" s="74"/>
      <c r="F45" s="70">
        <f>ROUND(SUM(H45-B45-C45-D45),0)</f>
        <v>431635</v>
      </c>
      <c r="G45" s="72">
        <f>ROUND(SUM(B45:F45),0)</f>
        <v>504355</v>
      </c>
      <c r="H45" s="111">
        <f>901726/59*33</f>
        <v>504355.22033898305</v>
      </c>
      <c r="I45" s="50"/>
      <c r="J45" s="50"/>
      <c r="K45" s="50"/>
      <c r="L45" s="50"/>
      <c r="M45" s="50"/>
    </row>
    <row r="46" spans="1:13" x14ac:dyDescent="0.3">
      <c r="A46" s="68" t="s">
        <v>49</v>
      </c>
      <c r="B46" s="69">
        <v>0</v>
      </c>
      <c r="C46" s="71">
        <v>0</v>
      </c>
      <c r="D46" s="71">
        <f>130000/59*20</f>
        <v>44067.796610169491</v>
      </c>
      <c r="E46" s="74"/>
      <c r="F46" s="70">
        <f>ROUND(SUM(H46-B46-C46-D46),0)</f>
        <v>261602</v>
      </c>
      <c r="G46" s="72">
        <f>ROUND(SUM(B46:F46),0)</f>
        <v>305670</v>
      </c>
      <c r="H46" s="111">
        <f>901726/59*20</f>
        <v>305669.83050847461</v>
      </c>
      <c r="I46" s="50"/>
      <c r="J46" s="50"/>
      <c r="K46" s="50"/>
      <c r="L46" s="50"/>
      <c r="M46" s="50"/>
    </row>
    <row r="47" spans="1:13" x14ac:dyDescent="0.3">
      <c r="A47" s="68" t="s">
        <v>50</v>
      </c>
      <c r="B47" s="69">
        <v>0</v>
      </c>
      <c r="C47" s="71">
        <v>0</v>
      </c>
      <c r="D47" s="71">
        <v>0</v>
      </c>
      <c r="E47" s="74"/>
      <c r="F47" s="70">
        <f>SUM(H47-B47-C47-D47)</f>
        <v>0</v>
      </c>
      <c r="G47" s="72">
        <f>SUM(B47:F47)</f>
        <v>0</v>
      </c>
      <c r="H47" s="111">
        <f>901726/59*0</f>
        <v>0</v>
      </c>
      <c r="I47" s="50"/>
      <c r="J47" s="50"/>
      <c r="K47" s="50"/>
      <c r="L47" s="50"/>
      <c r="M47" s="50"/>
    </row>
    <row r="48" spans="1:13" x14ac:dyDescent="0.3">
      <c r="A48" s="68" t="s">
        <v>51</v>
      </c>
      <c r="B48" s="69">
        <v>0</v>
      </c>
      <c r="C48" s="71">
        <v>0</v>
      </c>
      <c r="D48" s="71">
        <f>(130000)/59*2-2714</f>
        <v>1692.7796610169489</v>
      </c>
      <c r="E48" s="74">
        <f>2345877/39160*482+0.3</f>
        <v>28874.475536261492</v>
      </c>
      <c r="F48" s="70">
        <f>ROUND(SUM(H48-B48-C48-D48-E48),0)</f>
        <v>0</v>
      </c>
      <c r="G48" s="72">
        <f>ROUND(SUM(B48:F48),0)</f>
        <v>30567</v>
      </c>
      <c r="H48" s="111">
        <f>901726/59*2</f>
        <v>30566.983050847459</v>
      </c>
      <c r="I48" s="50"/>
      <c r="J48" s="50"/>
      <c r="K48" s="50"/>
      <c r="L48" s="50"/>
      <c r="M48" s="50"/>
    </row>
    <row r="49" spans="1:13" x14ac:dyDescent="0.3">
      <c r="A49" s="68" t="s">
        <v>52</v>
      </c>
      <c r="B49" s="69">
        <v>0</v>
      </c>
      <c r="C49" s="71">
        <v>0</v>
      </c>
      <c r="D49" s="71">
        <f>130000/59*1</f>
        <v>2203.3898305084745</v>
      </c>
      <c r="E49" s="74"/>
      <c r="F49" s="70">
        <f>ROUND(SUM(H49-B49-C49-D49),0)</f>
        <v>13080</v>
      </c>
      <c r="G49" s="72">
        <f>ROUND(SUM(B49:F49)+0.2,0)</f>
        <v>15284</v>
      </c>
      <c r="H49" s="111">
        <f>901726/59*1</f>
        <v>15283.491525423729</v>
      </c>
      <c r="I49" s="50"/>
      <c r="J49" s="50"/>
      <c r="K49" s="50"/>
      <c r="L49" s="50"/>
      <c r="M49" s="50"/>
    </row>
    <row r="50" spans="1:13" x14ac:dyDescent="0.3">
      <c r="A50" s="68" t="s">
        <v>53</v>
      </c>
      <c r="B50" s="69">
        <v>0</v>
      </c>
      <c r="C50" s="71">
        <v>0</v>
      </c>
      <c r="D50" s="71">
        <f>130000/59*1</f>
        <v>2203.3898305084745</v>
      </c>
      <c r="E50" s="74"/>
      <c r="F50" s="70">
        <f>ROUND(SUM(H50-B50-C50-D50),0)</f>
        <v>13080</v>
      </c>
      <c r="G50" s="72">
        <f>ROUND(SUM(B50:F50),0)</f>
        <v>15283</v>
      </c>
      <c r="H50" s="111">
        <f>901726/59*1</f>
        <v>15283.491525423729</v>
      </c>
      <c r="I50" s="50"/>
      <c r="J50" s="50"/>
      <c r="K50" s="50"/>
      <c r="L50" s="50"/>
      <c r="M50" s="50"/>
    </row>
    <row r="51" spans="1:13" x14ac:dyDescent="0.3">
      <c r="A51" s="68" t="s">
        <v>54</v>
      </c>
      <c r="B51" s="69">
        <f>1599000/64*0</f>
        <v>0</v>
      </c>
      <c r="C51" s="71">
        <f>500000/64*0</f>
        <v>0</v>
      </c>
      <c r="D51" s="71">
        <f>130000/59*2</f>
        <v>4406.7796610169489</v>
      </c>
      <c r="E51" s="74"/>
      <c r="F51" s="70">
        <f>ROUND(SUM(H51-B51-C51-D51),0)</f>
        <v>26160</v>
      </c>
      <c r="G51" s="72">
        <f>ROUND(SUM(B51:F51),0)</f>
        <v>30567</v>
      </c>
      <c r="H51" s="111">
        <f>901726/59*2</f>
        <v>30566.983050847459</v>
      </c>
      <c r="I51" s="50"/>
      <c r="J51" s="50"/>
      <c r="K51" s="50"/>
      <c r="L51" s="50"/>
      <c r="M51" s="50"/>
    </row>
    <row r="52" spans="1:13" x14ac:dyDescent="0.3">
      <c r="A52" s="68" t="s">
        <v>55</v>
      </c>
      <c r="B52" s="69">
        <f>1599000/64*0</f>
        <v>0</v>
      </c>
      <c r="C52" s="71">
        <f>500000/64*0</f>
        <v>0</v>
      </c>
      <c r="D52" s="71">
        <v>0</v>
      </c>
      <c r="E52" s="74"/>
      <c r="F52" s="70">
        <f>SUM(H52-B52-C52-D52)</f>
        <v>0</v>
      </c>
      <c r="G52" s="72">
        <f>SUM(B52:F52)</f>
        <v>0</v>
      </c>
      <c r="H52" s="111">
        <f>6870005/80*0</f>
        <v>0</v>
      </c>
      <c r="I52" s="50"/>
      <c r="J52" s="50"/>
      <c r="K52" s="50"/>
      <c r="L52" s="50"/>
      <c r="M52" s="50"/>
    </row>
    <row r="53" spans="1:13" ht="15" thickBot="1" x14ac:dyDescent="0.35">
      <c r="A53" s="77" t="s">
        <v>56</v>
      </c>
      <c r="B53" s="96">
        <f t="shared" ref="B53:H53" si="7">SUM(B45:B52)</f>
        <v>0</v>
      </c>
      <c r="C53" s="79">
        <f t="shared" si="7"/>
        <v>0</v>
      </c>
      <c r="D53" s="79">
        <f t="shared" si="7"/>
        <v>127293.99999999999</v>
      </c>
      <c r="E53" s="84">
        <f t="shared" si="7"/>
        <v>28874.475536261492</v>
      </c>
      <c r="F53" s="80">
        <f t="shared" si="7"/>
        <v>745557</v>
      </c>
      <c r="G53" s="82">
        <f t="shared" si="7"/>
        <v>901726</v>
      </c>
      <c r="H53" s="112">
        <f t="shared" si="7"/>
        <v>901726</v>
      </c>
      <c r="I53" s="50"/>
      <c r="J53" s="50"/>
      <c r="K53" s="50"/>
      <c r="L53" s="50"/>
      <c r="M53" s="50"/>
    </row>
    <row r="54" spans="1:13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ht="15" thickBot="1" x14ac:dyDescent="0.35">
      <c r="A55" s="46" t="s">
        <v>38</v>
      </c>
      <c r="B55" s="47" t="s">
        <v>75</v>
      </c>
      <c r="C55" s="48"/>
      <c r="D55" s="48"/>
      <c r="E55" s="48"/>
      <c r="F55" s="48"/>
      <c r="G55" s="48"/>
      <c r="H55" s="48"/>
      <c r="I55" s="48"/>
      <c r="J55" s="48"/>
      <c r="K55" s="48"/>
      <c r="L55" s="50"/>
      <c r="M55" s="50"/>
    </row>
    <row r="56" spans="1:13" x14ac:dyDescent="0.3">
      <c r="A56" s="51"/>
      <c r="B56" s="52" t="s">
        <v>40</v>
      </c>
      <c r="C56" s="53"/>
      <c r="D56" s="55" t="s">
        <v>42</v>
      </c>
      <c r="E56" s="55" t="s">
        <v>76</v>
      </c>
      <c r="F56" s="54" t="s">
        <v>41</v>
      </c>
      <c r="G56" s="58" t="s">
        <v>43</v>
      </c>
      <c r="H56" s="113" t="s">
        <v>77</v>
      </c>
      <c r="I56" s="114" t="s">
        <v>44</v>
      </c>
      <c r="J56" s="55" t="s">
        <v>78</v>
      </c>
      <c r="K56" s="58" t="s">
        <v>62</v>
      </c>
      <c r="L56" s="50"/>
      <c r="M56" s="50"/>
    </row>
    <row r="57" spans="1:13" ht="30.6" x14ac:dyDescent="0.3">
      <c r="A57" s="51"/>
      <c r="B57" s="115" t="s">
        <v>46</v>
      </c>
      <c r="C57" s="116" t="s">
        <v>47</v>
      </c>
      <c r="D57" s="65"/>
      <c r="E57" s="65"/>
      <c r="F57" s="62"/>
      <c r="G57" s="66"/>
      <c r="H57" s="117"/>
      <c r="I57" s="118"/>
      <c r="J57" s="65"/>
      <c r="K57" s="66"/>
      <c r="L57" s="50"/>
      <c r="M57" s="50"/>
    </row>
    <row r="58" spans="1:13" x14ac:dyDescent="0.3">
      <c r="A58" s="68" t="s">
        <v>48</v>
      </c>
      <c r="B58" s="69">
        <f>6674000*91.59%</f>
        <v>6112716.6000000006</v>
      </c>
      <c r="C58" s="71">
        <v>21053980</v>
      </c>
      <c r="D58" s="71">
        <f>3336000/36812*20576/2</f>
        <v>932325.5460176029</v>
      </c>
      <c r="E58" s="71">
        <f>(120000+((1000+1000+36000)/36812*20576))+139810</f>
        <v>281050.03042486147</v>
      </c>
      <c r="F58" s="95">
        <f>ROUND(SUM(K58-B58-C58-E58-D58),0)</f>
        <v>6063211</v>
      </c>
      <c r="G58" s="72">
        <f>SUM(B58:F58)</f>
        <v>34443283.176442467</v>
      </c>
      <c r="H58" s="69">
        <f>(26952888+3146400)*91.59%+67</f>
        <v>27568004.8792</v>
      </c>
      <c r="I58" s="74">
        <f>23244772/36812*20576/2</f>
        <v>6496311.3749864167</v>
      </c>
      <c r="J58" s="71">
        <f>678000/36812*20576</f>
        <v>378966.85863305448</v>
      </c>
      <c r="K58" s="72">
        <f>SUM(H58:I58,J58)</f>
        <v>34443283.11281947</v>
      </c>
      <c r="L58" s="50"/>
      <c r="M58" s="50"/>
    </row>
    <row r="59" spans="1:13" x14ac:dyDescent="0.3">
      <c r="A59" s="68" t="s">
        <v>49</v>
      </c>
      <c r="B59" s="69">
        <f>6523000*92.33%</f>
        <v>6022685.9000000004</v>
      </c>
      <c r="C59" s="71">
        <v>9745240</v>
      </c>
      <c r="D59" s="71">
        <f>3336000/36812*9503/2</f>
        <v>430593.39345865475</v>
      </c>
      <c r="E59" s="71">
        <f>120000+((1000+1000+36000)/36812*9503)</f>
        <v>129809.68162555688</v>
      </c>
      <c r="F59" s="95">
        <f>ROUND(SUM(K59-B59-C59-D59-E59),0)</f>
        <v>17476765</v>
      </c>
      <c r="G59" s="72">
        <f t="shared" ref="G59:G64" si="8">SUM(B59:F59)</f>
        <v>33805093.975084215</v>
      </c>
      <c r="H59" s="69">
        <f>(36997782-3146400-678000)*92.33%+772-0.6</f>
        <v>30629755.000599999</v>
      </c>
      <c r="I59" s="74">
        <f>23244772/36812*9503/2</f>
        <v>3000313.3260349883</v>
      </c>
      <c r="J59" s="71">
        <f>678000/36812*9503</f>
        <v>175025.37216125178</v>
      </c>
      <c r="K59" s="72">
        <f>SUM(H59:I59,J59)</f>
        <v>33805093.698796242</v>
      </c>
      <c r="L59" s="50"/>
      <c r="M59" s="50"/>
    </row>
    <row r="60" spans="1:13" x14ac:dyDescent="0.3">
      <c r="A60" s="119" t="s">
        <v>50</v>
      </c>
      <c r="B60" s="120">
        <f>972000*50%</f>
        <v>486000</v>
      </c>
      <c r="C60" s="121">
        <v>2558075</v>
      </c>
      <c r="D60" s="71">
        <f>3336000/36812*1933/2</f>
        <v>87586.765185265671</v>
      </c>
      <c r="E60" s="71">
        <f>(1000+1000+36000)/36812*1933</f>
        <v>1995.3819406715202</v>
      </c>
      <c r="F60" s="95">
        <f>ROUND(SUM(K60-B60-C60-D60-E60),0)</f>
        <v>107277</v>
      </c>
      <c r="G60" s="72">
        <f t="shared" si="8"/>
        <v>3240934.1471259375</v>
      </c>
      <c r="H60" s="69">
        <f>5486344*47.3%</f>
        <v>2595040.7119999998</v>
      </c>
      <c r="I60" s="74">
        <f>23244772/36812*1933/2</f>
        <v>610292.08241877647</v>
      </c>
      <c r="J60" s="71">
        <f>678000/36812*1933</f>
        <v>35601.814625665545</v>
      </c>
      <c r="K60" s="72">
        <f>SUM(H60:I60,J60)</f>
        <v>3240934.609044442</v>
      </c>
      <c r="L60" s="50"/>
      <c r="M60" s="50"/>
    </row>
    <row r="61" spans="1:13" x14ac:dyDescent="0.3">
      <c r="A61" s="119" t="s">
        <v>51</v>
      </c>
      <c r="B61" s="120"/>
      <c r="C61" s="121"/>
      <c r="D61" s="71"/>
      <c r="E61" s="71"/>
      <c r="F61" s="95">
        <f>SUM(K61-B61-C61-D61)</f>
        <v>0</v>
      </c>
      <c r="G61" s="72">
        <f t="shared" si="8"/>
        <v>0</v>
      </c>
      <c r="H61" s="120">
        <v>0</v>
      </c>
      <c r="I61" s="74"/>
      <c r="J61" s="71"/>
      <c r="K61" s="72">
        <f t="shared" ref="K61:K66" si="9">SUM(H61:I61,J61)</f>
        <v>0</v>
      </c>
      <c r="L61" s="50"/>
      <c r="M61" s="50"/>
    </row>
    <row r="62" spans="1:13" x14ac:dyDescent="0.3">
      <c r="A62" s="119" t="s">
        <v>52</v>
      </c>
      <c r="B62" s="120">
        <f>972000*50%</f>
        <v>486000</v>
      </c>
      <c r="C62" s="121">
        <v>2558075</v>
      </c>
      <c r="D62" s="71">
        <f>3336000/36812*968/2</f>
        <v>43861.349559926108</v>
      </c>
      <c r="E62" s="71">
        <f>(1000+1000+36000)/36812*968-0.2</f>
        <v>999.03937846354449</v>
      </c>
      <c r="F62" s="95">
        <f>ROUND(SUM(K62-B62-C62-D62-E62),0)</f>
        <v>125816</v>
      </c>
      <c r="G62" s="72">
        <f t="shared" si="8"/>
        <v>3214751.3889383897</v>
      </c>
      <c r="H62" s="69">
        <f>5486344*52.7%</f>
        <v>2891303.2880000002</v>
      </c>
      <c r="I62" s="74">
        <f>23244772/36812*968/2</f>
        <v>305619.62533956318</v>
      </c>
      <c r="J62" s="71">
        <f>678000/36812*968</f>
        <v>17828.534173639033</v>
      </c>
      <c r="K62" s="72">
        <f t="shared" si="9"/>
        <v>3214751.4475132022</v>
      </c>
      <c r="L62" s="50"/>
      <c r="M62" s="50"/>
    </row>
    <row r="63" spans="1:13" x14ac:dyDescent="0.3">
      <c r="A63" s="119" t="s">
        <v>53</v>
      </c>
      <c r="B63" s="120"/>
      <c r="C63" s="121"/>
      <c r="D63" s="71"/>
      <c r="E63" s="71"/>
      <c r="F63" s="95">
        <f>SUM(K63-B63-C63-D63)</f>
        <v>0</v>
      </c>
      <c r="G63" s="72">
        <f t="shared" si="8"/>
        <v>0</v>
      </c>
      <c r="H63" s="120">
        <v>0</v>
      </c>
      <c r="I63" s="74"/>
      <c r="J63" s="71"/>
      <c r="K63" s="72">
        <f t="shared" si="9"/>
        <v>0</v>
      </c>
      <c r="L63" s="122"/>
      <c r="M63" s="50"/>
    </row>
    <row r="64" spans="1:13" x14ac:dyDescent="0.3">
      <c r="A64" s="119" t="s">
        <v>54</v>
      </c>
      <c r="B64" s="120"/>
      <c r="C64" s="121"/>
      <c r="D64" s="71"/>
      <c r="E64" s="71"/>
      <c r="F64" s="95">
        <f>SUM(K64-B64-C64-D64)</f>
        <v>0</v>
      </c>
      <c r="G64" s="72">
        <f t="shared" si="8"/>
        <v>0</v>
      </c>
      <c r="H64" s="120">
        <v>0</v>
      </c>
      <c r="I64" s="74"/>
      <c r="J64" s="71"/>
      <c r="K64" s="72">
        <f t="shared" si="9"/>
        <v>0</v>
      </c>
      <c r="L64" s="50"/>
      <c r="M64" s="50"/>
    </row>
    <row r="65" spans="1:13" x14ac:dyDescent="0.3">
      <c r="A65" s="119" t="s">
        <v>55</v>
      </c>
      <c r="B65" s="69">
        <f>(6674000*8.41%)</f>
        <v>561283.4</v>
      </c>
      <c r="C65" s="71">
        <v>2511346</v>
      </c>
      <c r="D65" s="71">
        <f>3336000/36812*1881/2</f>
        <v>85230.57698576551</v>
      </c>
      <c r="E65" s="71">
        <f>(1000+1000+36000)/36812*1881</f>
        <v>1941.7037922416603</v>
      </c>
      <c r="F65" s="95">
        <f>ROUND(SUM(K65-B65-C65-D65-E65),0)</f>
        <v>0</v>
      </c>
      <c r="G65" s="72">
        <f>SUM(B65:F65)</f>
        <v>3159801.6807780075</v>
      </c>
      <c r="H65" s="69">
        <f>(26952888+3146400)*8.41%-67</f>
        <v>2531283.1208000001</v>
      </c>
      <c r="I65" s="74">
        <f>23244772/36812*1881/2</f>
        <v>593874.49923937838</v>
      </c>
      <c r="J65" s="71">
        <f>678000/36812*1881</f>
        <v>34644.083451048573</v>
      </c>
      <c r="K65" s="72">
        <f t="shared" si="9"/>
        <v>3159801.7034904268</v>
      </c>
      <c r="L65" s="50"/>
      <c r="M65" s="50"/>
    </row>
    <row r="66" spans="1:13" x14ac:dyDescent="0.3">
      <c r="A66" s="119" t="s">
        <v>69</v>
      </c>
      <c r="B66" s="120">
        <f>6523000*7.67%</f>
        <v>500314.10000000003</v>
      </c>
      <c r="C66" s="121">
        <v>2604804</v>
      </c>
      <c r="D66" s="71">
        <f>3336000/36812*1951/2</f>
        <v>88402.368792784953</v>
      </c>
      <c r="E66" s="71">
        <f>(1000+1000+36000)/36812*1951</f>
        <v>2013.9628382049332</v>
      </c>
      <c r="F66" s="95">
        <f>ROUND(SUM(K66-B66-C66-D66-E66),0)</f>
        <v>0</v>
      </c>
      <c r="G66" s="72">
        <f>SUM(B66:F66)</f>
        <v>3195534.43163099</v>
      </c>
      <c r="H66" s="69">
        <f>(36997782-3146400-678000)*7.67%-772</f>
        <v>2543626.3994</v>
      </c>
      <c r="I66" s="74">
        <f>23244772/36812*1951/2</f>
        <v>615975.0919808757</v>
      </c>
      <c r="J66" s="71">
        <f>678000/36812*1951</f>
        <v>35933.336955340652</v>
      </c>
      <c r="K66" s="72">
        <f t="shared" si="9"/>
        <v>3195534.8283362165</v>
      </c>
      <c r="L66" s="50"/>
      <c r="M66" s="50"/>
    </row>
    <row r="67" spans="1:13" ht="15" thickBot="1" x14ac:dyDescent="0.35">
      <c r="A67" s="77" t="s">
        <v>56</v>
      </c>
      <c r="B67" s="78">
        <f t="shared" ref="B67:J67" si="10">SUM(B58:B66)</f>
        <v>14169000</v>
      </c>
      <c r="C67" s="81">
        <f t="shared" si="10"/>
        <v>41031520</v>
      </c>
      <c r="D67" s="81">
        <f t="shared" si="10"/>
        <v>1667999.9999999998</v>
      </c>
      <c r="E67" s="79">
        <f t="shared" si="10"/>
        <v>417809.8</v>
      </c>
      <c r="F67" s="97">
        <f t="shared" si="10"/>
        <v>23773069</v>
      </c>
      <c r="G67" s="82">
        <f t="shared" si="10"/>
        <v>81059398.800000012</v>
      </c>
      <c r="H67" s="78">
        <f>SUM(H58:H66)</f>
        <v>68759013.400000006</v>
      </c>
      <c r="I67" s="84">
        <f t="shared" si="10"/>
        <v>11622386</v>
      </c>
      <c r="J67" s="79">
        <f t="shared" si="10"/>
        <v>678000.00000000012</v>
      </c>
      <c r="K67" s="82">
        <f>SUM(K58:K66)</f>
        <v>81059399.400000006</v>
      </c>
      <c r="L67" s="50"/>
      <c r="M67" s="50"/>
    </row>
    <row r="68" spans="1:13" x14ac:dyDescent="0.3">
      <c r="A68" s="123"/>
      <c r="B68" s="86"/>
      <c r="C68" s="86"/>
      <c r="D68" s="86"/>
      <c r="E68" s="86"/>
      <c r="F68" s="86"/>
      <c r="G68" s="86"/>
      <c r="H68" s="86"/>
      <c r="I68" s="86"/>
      <c r="J68" s="50"/>
      <c r="K68" s="50"/>
      <c r="L68" s="50"/>
      <c r="M68" s="50"/>
    </row>
    <row r="69" spans="1:13" ht="15" thickBot="1" x14ac:dyDescent="0.35">
      <c r="A69" s="46" t="s">
        <v>38</v>
      </c>
      <c r="B69" s="47" t="s">
        <v>79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50"/>
    </row>
    <row r="70" spans="1:13" x14ac:dyDescent="0.3">
      <c r="A70" s="51"/>
      <c r="B70" s="52" t="s">
        <v>40</v>
      </c>
      <c r="C70" s="53"/>
      <c r="D70" s="124" t="s">
        <v>80</v>
      </c>
      <c r="E70" s="55" t="s">
        <v>81</v>
      </c>
      <c r="F70" s="107" t="s">
        <v>66</v>
      </c>
      <c r="G70" s="54" t="s">
        <v>41</v>
      </c>
      <c r="H70" s="55" t="s">
        <v>82</v>
      </c>
      <c r="I70" s="58" t="s">
        <v>43</v>
      </c>
      <c r="J70" s="57" t="s">
        <v>83</v>
      </c>
      <c r="K70" s="55" t="s">
        <v>84</v>
      </c>
      <c r="L70" s="58" t="s">
        <v>62</v>
      </c>
      <c r="M70" s="50"/>
    </row>
    <row r="71" spans="1:13" ht="30.6" x14ac:dyDescent="0.3">
      <c r="A71" s="51"/>
      <c r="B71" s="60" t="s">
        <v>46</v>
      </c>
      <c r="C71" s="61" t="s">
        <v>47</v>
      </c>
      <c r="D71" s="125"/>
      <c r="E71" s="65"/>
      <c r="F71" s="109"/>
      <c r="G71" s="62"/>
      <c r="H71" s="65"/>
      <c r="I71" s="66"/>
      <c r="J71" s="64"/>
      <c r="K71" s="65"/>
      <c r="L71" s="66"/>
      <c r="M71" s="50"/>
    </row>
    <row r="72" spans="1:13" x14ac:dyDescent="0.3">
      <c r="A72" s="68" t="s">
        <v>48</v>
      </c>
      <c r="B72" s="69">
        <f>2103000/28*23</f>
        <v>1727464.2857142857</v>
      </c>
      <c r="C72" s="71">
        <f>(7049800+11045900)/28*23</f>
        <v>14864325</v>
      </c>
      <c r="D72" s="71">
        <f>(2300000+621000)-220000-200000</f>
        <v>2501000</v>
      </c>
      <c r="E72" s="71">
        <f>(250000+200000)</f>
        <v>450000</v>
      </c>
      <c r="F72" s="121">
        <f>948445/28*23</f>
        <v>779079.82142857148</v>
      </c>
      <c r="G72" s="70">
        <f>ROUND(SUM(L72-B72-C72-D72-E72-F72-H72),0)</f>
        <v>4441769</v>
      </c>
      <c r="H72" s="71">
        <f>3336000*10%/28*23</f>
        <v>274028.57142857142</v>
      </c>
      <c r="I72" s="72">
        <f>SUM(B72:H72)</f>
        <v>25037666.678571425</v>
      </c>
      <c r="J72" s="69">
        <f>23244772*10%/28*23</f>
        <v>1909391.9857142859</v>
      </c>
      <c r="K72" s="71">
        <f>28156161/28*23</f>
        <v>23128275.107142854</v>
      </c>
      <c r="L72" s="126">
        <f>J72+K72</f>
        <v>25037667.092857141</v>
      </c>
      <c r="M72" s="122"/>
    </row>
    <row r="73" spans="1:13" x14ac:dyDescent="0.3">
      <c r="A73" s="68" t="s">
        <v>49</v>
      </c>
      <c r="B73" s="69">
        <f>2103000/28*5</f>
        <v>375535.71428571426</v>
      </c>
      <c r="C73" s="71">
        <f>(7049800+11045900)/28*5</f>
        <v>3231375</v>
      </c>
      <c r="D73" s="71">
        <v>220000</v>
      </c>
      <c r="E73" s="71">
        <v>0</v>
      </c>
      <c r="F73" s="121">
        <f>948445/28*5</f>
        <v>169365.17857142858</v>
      </c>
      <c r="G73" s="70">
        <f>ROUND(SUM(L73-B73-C73-D73-E73-F73-H73),0)</f>
        <v>1387124</v>
      </c>
      <c r="H73" s="71">
        <f>3336000*10%/28*5</f>
        <v>59571.428571428565</v>
      </c>
      <c r="I73" s="72">
        <f>SUM(B73:H73)</f>
        <v>5442971.3214285709</v>
      </c>
      <c r="J73" s="69">
        <f>23244772*10%/28*5</f>
        <v>415085.21428571432</v>
      </c>
      <c r="K73" s="71">
        <f>28156161/28*5</f>
        <v>5027885.8928571427</v>
      </c>
      <c r="L73" s="126">
        <f>J73+K73</f>
        <v>5442971.1071428573</v>
      </c>
      <c r="M73" s="50"/>
    </row>
    <row r="74" spans="1:13" ht="15" thickBot="1" x14ac:dyDescent="0.35">
      <c r="A74" s="77" t="s">
        <v>56</v>
      </c>
      <c r="B74" s="96">
        <f t="shared" ref="B74:L74" si="11">SUM(B72:B73)</f>
        <v>2103000</v>
      </c>
      <c r="C74" s="79">
        <f t="shared" si="11"/>
        <v>18095700</v>
      </c>
      <c r="D74" s="79">
        <f t="shared" si="11"/>
        <v>2721000</v>
      </c>
      <c r="E74" s="79">
        <f t="shared" si="11"/>
        <v>450000</v>
      </c>
      <c r="F74" s="81">
        <f t="shared" si="11"/>
        <v>948445</v>
      </c>
      <c r="G74" s="80">
        <f t="shared" si="11"/>
        <v>5828893</v>
      </c>
      <c r="H74" s="79">
        <f t="shared" si="11"/>
        <v>333600</v>
      </c>
      <c r="I74" s="82">
        <f t="shared" si="11"/>
        <v>30480637.999999996</v>
      </c>
      <c r="J74" s="96">
        <f t="shared" si="11"/>
        <v>2324477.2000000002</v>
      </c>
      <c r="K74" s="79">
        <f t="shared" si="11"/>
        <v>28156160.999999996</v>
      </c>
      <c r="L74" s="82">
        <f t="shared" si="11"/>
        <v>30480638.199999999</v>
      </c>
      <c r="M74" s="50"/>
    </row>
    <row r="75" spans="1:13" x14ac:dyDescent="0.3">
      <c r="A75" s="123"/>
      <c r="B75" s="86"/>
      <c r="C75" s="86"/>
      <c r="D75" s="127"/>
      <c r="E75" s="127">
        <f>D74+E74</f>
        <v>3171000</v>
      </c>
      <c r="F75" s="86"/>
      <c r="G75" s="86"/>
      <c r="H75" s="86"/>
      <c r="I75" s="86"/>
      <c r="J75" s="50"/>
      <c r="K75" s="50"/>
      <c r="L75" s="50"/>
      <c r="M75" s="50"/>
    </row>
    <row r="76" spans="1:13" x14ac:dyDescent="0.3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  <row r="77" spans="1:13" ht="15" thickBot="1" x14ac:dyDescent="0.35">
      <c r="A77" s="46" t="s">
        <v>38</v>
      </c>
      <c r="B77" s="128" t="s">
        <v>85</v>
      </c>
      <c r="C77" s="129"/>
      <c r="D77" s="129"/>
      <c r="E77" s="129"/>
      <c r="F77" s="129"/>
      <c r="G77" s="129"/>
      <c r="H77" s="129"/>
      <c r="I77" s="129"/>
      <c r="J77" s="129"/>
      <c r="K77" s="129"/>
      <c r="L77" s="50"/>
      <c r="M77" s="50"/>
    </row>
    <row r="78" spans="1:13" ht="20.399999999999999" x14ac:dyDescent="0.3">
      <c r="A78" s="51"/>
      <c r="B78" s="52" t="s">
        <v>40</v>
      </c>
      <c r="C78" s="53"/>
      <c r="D78" s="53"/>
      <c r="E78" s="130"/>
      <c r="F78" s="130"/>
      <c r="G78" s="50"/>
      <c r="H78" s="131" t="s">
        <v>86</v>
      </c>
      <c r="I78" s="132"/>
      <c r="J78" s="133" t="s">
        <v>41</v>
      </c>
      <c r="K78" s="134" t="s">
        <v>43</v>
      </c>
      <c r="L78" s="135" t="s">
        <v>45</v>
      </c>
      <c r="M78" s="50"/>
    </row>
    <row r="79" spans="1:13" ht="40.799999999999997" x14ac:dyDescent="0.3">
      <c r="A79" s="51"/>
      <c r="B79" s="60" t="s">
        <v>46</v>
      </c>
      <c r="C79" s="61" t="s">
        <v>47</v>
      </c>
      <c r="D79" s="136" t="s">
        <v>87</v>
      </c>
      <c r="E79" s="136" t="s">
        <v>66</v>
      </c>
      <c r="F79" s="116" t="s">
        <v>58</v>
      </c>
      <c r="G79" s="116" t="s">
        <v>88</v>
      </c>
      <c r="H79" s="116" t="s">
        <v>89</v>
      </c>
      <c r="I79" s="137" t="s">
        <v>64</v>
      </c>
      <c r="J79" s="116"/>
      <c r="K79" s="138"/>
      <c r="L79" s="139"/>
      <c r="M79" s="50"/>
    </row>
    <row r="80" spans="1:13" x14ac:dyDescent="0.3">
      <c r="A80" s="68" t="s">
        <v>48</v>
      </c>
      <c r="B80" s="73">
        <f>(SUM(B5,B18,B31,B58,B72,E5,H18,H31,H72,D58))</f>
        <v>13383726.625555225</v>
      </c>
      <c r="C80" s="74">
        <f>ROUND(SUM(C5,C18,C31,C45,B45,C58,C72),0)</f>
        <v>47330247</v>
      </c>
      <c r="D80" s="121">
        <f>SUM(B80:C80)</f>
        <v>60713973.625555225</v>
      </c>
      <c r="E80" s="140">
        <f>F31+F72</f>
        <v>2011683.6302130455</v>
      </c>
      <c r="F80" s="121">
        <f>D18</f>
        <v>0</v>
      </c>
      <c r="G80" s="140">
        <f t="shared" ref="G80:G88" si="12">E58</f>
        <v>281050.03042486147</v>
      </c>
      <c r="H80" s="141">
        <f>SUM(E18,D31,D45,E72)</f>
        <v>5968159.8644067794</v>
      </c>
      <c r="I80" s="142">
        <f>SUM(F18,E31,D72,)</f>
        <v>4374560</v>
      </c>
      <c r="J80" s="95">
        <f>SUM(D5,G18,G31,F45,F58,G72)</f>
        <v>30260980.814797714</v>
      </c>
      <c r="K80" s="75">
        <f>(SUM(D80,H80,E80,F80,I80,J80,G80))</f>
        <v>103610407.96539763</v>
      </c>
      <c r="L80" s="143">
        <f>ROUND(SUM(I5,M18,M31,H45,K58,L72),0)</f>
        <v>103610408</v>
      </c>
      <c r="M80" s="50"/>
    </row>
    <row r="81" spans="1:13" x14ac:dyDescent="0.3">
      <c r="A81" s="68" t="s">
        <v>49</v>
      </c>
      <c r="B81" s="73">
        <f>ROUND(SUM(B6,B19,B32,B59,B73,E6,H19,H32,D59,H73),0)</f>
        <v>9838795</v>
      </c>
      <c r="C81" s="74">
        <f>ROUND(SUM(C6,C19,C32,C46,B46,C622,C73,C59),0)</f>
        <v>21149678</v>
      </c>
      <c r="D81" s="121">
        <f>SUM(B81:C81)</f>
        <v>30988473</v>
      </c>
      <c r="E81" s="140">
        <f>F32+F73</f>
        <v>738641.71409236826</v>
      </c>
      <c r="F81" s="121">
        <f>D19</f>
        <v>0</v>
      </c>
      <c r="G81" s="140">
        <f t="shared" si="12"/>
        <v>129809.68162555688</v>
      </c>
      <c r="H81" s="141">
        <f>SUM(E19,D32,D46)</f>
        <v>6833167.7966101691</v>
      </c>
      <c r="I81" s="142">
        <f>SUM(F19,E32+D73)</f>
        <v>7615900</v>
      </c>
      <c r="J81" s="95">
        <f>SUM(D6,G19,G32,F46,F59,G73)</f>
        <v>31771346</v>
      </c>
      <c r="K81" s="75">
        <f>SUM(D81,H81,E81,F81,I81,J81,G81)</f>
        <v>78077338.192328095</v>
      </c>
      <c r="L81" s="143">
        <f>ROUND(SUM(I6,M19,M32,H46,K59,L73),0)</f>
        <v>78077338</v>
      </c>
      <c r="M81" s="50"/>
    </row>
    <row r="82" spans="1:13" x14ac:dyDescent="0.3">
      <c r="A82" s="68" t="s">
        <v>50</v>
      </c>
      <c r="B82" s="73">
        <f>ROUND(SUM(B7,B20,B33,B60,E7,H20,H33,D60),0)</f>
        <v>1087993</v>
      </c>
      <c r="C82" s="74">
        <f>ROUND(SUM(C7,C20,C33,C47,B47,C60),0)</f>
        <v>4155131</v>
      </c>
      <c r="D82" s="121">
        <f t="shared" ref="D82:D88" si="13">SUM(B82:C82)</f>
        <v>5243124</v>
      </c>
      <c r="E82" s="140">
        <f>F33</f>
        <v>115796.22678753831</v>
      </c>
      <c r="F82" s="121">
        <f>D20</f>
        <v>0</v>
      </c>
      <c r="G82" s="140">
        <f t="shared" si="12"/>
        <v>1995.3819406715202</v>
      </c>
      <c r="H82" s="141">
        <f>SUM(E20,D33,D47)</f>
        <v>408580</v>
      </c>
      <c r="I82" s="142">
        <f t="shared" ref="I82:I87" si="14">SUM(F20,E33)</f>
        <v>959500</v>
      </c>
      <c r="J82" s="95">
        <f t="shared" ref="J82:J87" si="15">SUM(D7,G20,G33,F47,F60)</f>
        <v>1856892</v>
      </c>
      <c r="K82" s="75">
        <f>(SUM(D82,H82,E82,F82,I82,J82,G82))</f>
        <v>8585887.6087282095</v>
      </c>
      <c r="L82" s="143">
        <f t="shared" ref="L82:L87" si="16">ROUND(SUM(I7,M20,M33,H47,K60),0)</f>
        <v>8585889</v>
      </c>
      <c r="M82" s="50"/>
    </row>
    <row r="83" spans="1:13" x14ac:dyDescent="0.3">
      <c r="A83" s="68" t="s">
        <v>51</v>
      </c>
      <c r="B83" s="73">
        <f>B34+H34</f>
        <v>0</v>
      </c>
      <c r="C83" s="74">
        <f>SUM(C8,C21,C34,C48,B48,C61)</f>
        <v>0</v>
      </c>
      <c r="D83" s="121">
        <f t="shared" si="13"/>
        <v>0</v>
      </c>
      <c r="E83" s="140">
        <f>E48</f>
        <v>28874.475536261492</v>
      </c>
      <c r="F83" s="121"/>
      <c r="G83" s="140">
        <f t="shared" si="12"/>
        <v>0</v>
      </c>
      <c r="H83" s="141">
        <f>SUM(E21,D34,D48,D61)</f>
        <v>1692.7796610169489</v>
      </c>
      <c r="I83" s="142">
        <f t="shared" si="14"/>
        <v>0</v>
      </c>
      <c r="J83" s="95">
        <f>SUM(D8,G21,G34,F48,F61)</f>
        <v>0</v>
      </c>
      <c r="K83" s="75">
        <f>(SUM(D83,H83,E83,F83,I83,J83,))</f>
        <v>30567.255197278442</v>
      </c>
      <c r="L83" s="143">
        <f t="shared" si="16"/>
        <v>30567</v>
      </c>
      <c r="M83" s="50"/>
    </row>
    <row r="84" spans="1:13" x14ac:dyDescent="0.3">
      <c r="A84" s="68" t="s">
        <v>52</v>
      </c>
      <c r="B84" s="73">
        <f>ROUND(SUM(B9,B22,B35,B62,E9,D62,+H35),0)</f>
        <v>777998</v>
      </c>
      <c r="C84" s="74">
        <f>ROUND(SUM(C9,C22,C35,C49,B49,C62),0)</f>
        <v>3266140</v>
      </c>
      <c r="D84" s="121">
        <f t="shared" si="13"/>
        <v>4044138</v>
      </c>
      <c r="E84" s="140">
        <f>F35</f>
        <v>57987.970786516853</v>
      </c>
      <c r="F84" s="121"/>
      <c r="G84" s="140">
        <f t="shared" si="12"/>
        <v>999.03937846354449</v>
      </c>
      <c r="H84" s="141">
        <f>SUM(E22,D35,D49)</f>
        <v>82203.389830508473</v>
      </c>
      <c r="I84" s="142">
        <f t="shared" si="14"/>
        <v>0</v>
      </c>
      <c r="J84" s="95">
        <f t="shared" si="15"/>
        <v>1171656</v>
      </c>
      <c r="K84" s="75">
        <f>(SUM(D84,H84,E84,F84,I84,J84,G84))</f>
        <v>5356984.3999954881</v>
      </c>
      <c r="L84" s="143">
        <f t="shared" si="16"/>
        <v>5356984</v>
      </c>
      <c r="M84" s="50"/>
    </row>
    <row r="85" spans="1:13" x14ac:dyDescent="0.3">
      <c r="A85" s="68" t="s">
        <v>53</v>
      </c>
      <c r="B85" s="73">
        <f>ROUND(SUM(B10,B23,B36,B63,E10,H36),0)</f>
        <v>145975</v>
      </c>
      <c r="C85" s="74">
        <f>ROUND(SUM(C10,C23,C36,C50,B50,C63),0)</f>
        <v>634668</v>
      </c>
      <c r="D85" s="121">
        <f t="shared" si="13"/>
        <v>780643</v>
      </c>
      <c r="E85" s="140">
        <f>F36</f>
        <v>106690.6776557712</v>
      </c>
      <c r="F85" s="121"/>
      <c r="G85" s="140">
        <f t="shared" si="12"/>
        <v>0</v>
      </c>
      <c r="H85" s="141">
        <f>SUM(E23,D36,D50,D63)</f>
        <v>2203.3898305084745</v>
      </c>
      <c r="I85" s="142">
        <f t="shared" si="14"/>
        <v>0</v>
      </c>
      <c r="J85" s="95">
        <f t="shared" si="15"/>
        <v>560796</v>
      </c>
      <c r="K85" s="75">
        <f>(SUM(D85,H85,E85,F85,I85,J85,))</f>
        <v>1450333.0674862796</v>
      </c>
      <c r="L85" s="143">
        <f t="shared" si="16"/>
        <v>1450333</v>
      </c>
      <c r="M85" s="50"/>
    </row>
    <row r="86" spans="1:13" x14ac:dyDescent="0.3">
      <c r="A86" s="68" t="s">
        <v>54</v>
      </c>
      <c r="B86" s="73">
        <f>ROUND(SUM(B11,B24,B37,B64,E11,H24,H37),0)</f>
        <v>508628</v>
      </c>
      <c r="C86" s="74">
        <f>ROUND(SUM(C11,C24,C37,C51,B51,C64),0)</f>
        <v>1393132</v>
      </c>
      <c r="D86" s="121">
        <f t="shared" si="13"/>
        <v>1901760</v>
      </c>
      <c r="E86" s="140">
        <f>F37</f>
        <v>121966.4344228805</v>
      </c>
      <c r="F86" s="121">
        <f>D24</f>
        <v>0</v>
      </c>
      <c r="G86" s="140">
        <f t="shared" si="12"/>
        <v>0</v>
      </c>
      <c r="H86" s="141">
        <f>SUM(E24,D37,D51,)</f>
        <v>560376.779661017</v>
      </c>
      <c r="I86" s="142">
        <f t="shared" si="14"/>
        <v>714000</v>
      </c>
      <c r="J86" s="95">
        <f>SUM(D11,G24,G37,F51,F64)</f>
        <v>1743363</v>
      </c>
      <c r="K86" s="75">
        <f>(SUM(D86,H86,E86,F86,I86,J86,))</f>
        <v>5041466.2140838969</v>
      </c>
      <c r="L86" s="143">
        <f t="shared" si="16"/>
        <v>5041465</v>
      </c>
      <c r="M86" s="50"/>
    </row>
    <row r="87" spans="1:13" x14ac:dyDescent="0.3">
      <c r="A87" s="68" t="s">
        <v>55</v>
      </c>
      <c r="B87" s="73">
        <f>ROUND(SUM(B12,B25,B38,B65,E12,D65+H38),0)</f>
        <v>729768</v>
      </c>
      <c r="C87" s="74">
        <f>ROUND(SUM(C12,C25,C38,C52,B52,C65),0)</f>
        <v>2770240</v>
      </c>
      <c r="D87" s="121">
        <f t="shared" si="13"/>
        <v>3500008</v>
      </c>
      <c r="E87" s="140">
        <f>F38</f>
        <v>112681.17050561798</v>
      </c>
      <c r="F87" s="121"/>
      <c r="G87" s="140">
        <f t="shared" si="12"/>
        <v>1941.7037922416603</v>
      </c>
      <c r="H87" s="141">
        <f>SUM(E25,D38,D52)</f>
        <v>44500</v>
      </c>
      <c r="I87" s="142">
        <f t="shared" si="14"/>
        <v>5500</v>
      </c>
      <c r="J87" s="95">
        <f t="shared" si="15"/>
        <v>190723</v>
      </c>
      <c r="K87" s="75">
        <f>(SUM(D87,H87,E87,F87,I87,J87,G87))</f>
        <v>3855353.8742978596</v>
      </c>
      <c r="L87" s="143">
        <f t="shared" si="16"/>
        <v>3855354</v>
      </c>
      <c r="M87" s="50"/>
    </row>
    <row r="88" spans="1:13" x14ac:dyDescent="0.3">
      <c r="A88" s="68" t="s">
        <v>69</v>
      </c>
      <c r="B88" s="73">
        <f>ROUND(SUM(B66+B39+H39+D66),0)</f>
        <v>588716</v>
      </c>
      <c r="C88" s="74">
        <f>ROUND(SUM(C66+C39),0)</f>
        <v>2604804</v>
      </c>
      <c r="D88" s="121">
        <f t="shared" si="13"/>
        <v>3193520</v>
      </c>
      <c r="E88" s="140">
        <f>F39</f>
        <v>0</v>
      </c>
      <c r="F88" s="121"/>
      <c r="G88" s="140">
        <f t="shared" si="12"/>
        <v>2013.9628382049332</v>
      </c>
      <c r="H88" s="141">
        <f>D39</f>
        <v>0</v>
      </c>
      <c r="I88" s="142">
        <f>E39</f>
        <v>0</v>
      </c>
      <c r="J88" s="95">
        <f>G39+F66</f>
        <v>0</v>
      </c>
      <c r="K88" s="75">
        <f>(SUM(D88,H88,E88,F88,I88,J88,G88))</f>
        <v>3195533.962838205</v>
      </c>
      <c r="L88" s="143">
        <f>ROUND(SUM(K66+M39),0)</f>
        <v>3195535</v>
      </c>
      <c r="M88" s="50"/>
    </row>
    <row r="89" spans="1:13" ht="15" thickBot="1" x14ac:dyDescent="0.35">
      <c r="A89" s="77" t="s">
        <v>56</v>
      </c>
      <c r="B89" s="83">
        <f>SUM(B80:B88)</f>
        <v>27061599.625555225</v>
      </c>
      <c r="C89" s="84">
        <f t="shared" ref="C89:L89" si="17">SUM(C80:C88)</f>
        <v>83304040</v>
      </c>
      <c r="D89" s="81">
        <f t="shared" si="17"/>
        <v>110365639.62555522</v>
      </c>
      <c r="E89" s="144">
        <f t="shared" si="17"/>
        <v>3294322.3000000007</v>
      </c>
      <c r="F89" s="81">
        <f t="shared" si="17"/>
        <v>0</v>
      </c>
      <c r="G89" s="144">
        <f>SUM(G80:G88)</f>
        <v>417809.8</v>
      </c>
      <c r="H89" s="144">
        <f t="shared" si="17"/>
        <v>13900884</v>
      </c>
      <c r="I89" s="145">
        <f t="shared" si="17"/>
        <v>13669460</v>
      </c>
      <c r="J89" s="97">
        <f t="shared" si="17"/>
        <v>67555756.814797714</v>
      </c>
      <c r="K89" s="85">
        <f t="shared" si="17"/>
        <v>209203872.54035294</v>
      </c>
      <c r="L89" s="146">
        <f t="shared" si="17"/>
        <v>209203873</v>
      </c>
      <c r="M89" s="50"/>
    </row>
    <row r="90" spans="1:13" x14ac:dyDescent="0.3">
      <c r="A90" s="50"/>
      <c r="B90" s="50"/>
      <c r="C90" s="76"/>
      <c r="D90" s="50"/>
      <c r="E90" s="123"/>
      <c r="F90" s="50"/>
      <c r="G90" s="76"/>
      <c r="H90" s="76"/>
      <c r="I90" s="147">
        <f>H89+I89</f>
        <v>27570344</v>
      </c>
      <c r="J90" s="50"/>
      <c r="K90" s="50"/>
      <c r="L90" s="50"/>
      <c r="M90" s="50"/>
    </row>
  </sheetData>
  <mergeCells count="67">
    <mergeCell ref="I70:I71"/>
    <mergeCell ref="J70:J71"/>
    <mergeCell ref="K70:K71"/>
    <mergeCell ref="L70:L71"/>
    <mergeCell ref="A77:A79"/>
    <mergeCell ref="B77:K77"/>
    <mergeCell ref="B78:D78"/>
    <mergeCell ref="H78:I78"/>
    <mergeCell ref="J56:J57"/>
    <mergeCell ref="K56:K57"/>
    <mergeCell ref="A69:A71"/>
    <mergeCell ref="B69:L69"/>
    <mergeCell ref="B70:C70"/>
    <mergeCell ref="D70:D71"/>
    <mergeCell ref="E70:E71"/>
    <mergeCell ref="F70:F71"/>
    <mergeCell ref="G70:G71"/>
    <mergeCell ref="H70:H71"/>
    <mergeCell ref="H43:H44"/>
    <mergeCell ref="A55:A57"/>
    <mergeCell ref="B55:K55"/>
    <mergeCell ref="B56:C56"/>
    <mergeCell ref="D56:D57"/>
    <mergeCell ref="E56:E57"/>
    <mergeCell ref="F56:F57"/>
    <mergeCell ref="G56:G57"/>
    <mergeCell ref="H56:H57"/>
    <mergeCell ref="I56:I57"/>
    <mergeCell ref="J29:J30"/>
    <mergeCell ref="K29:K30"/>
    <mergeCell ref="L29:L30"/>
    <mergeCell ref="M29:M30"/>
    <mergeCell ref="A42:A44"/>
    <mergeCell ref="B42:H42"/>
    <mergeCell ref="B43:C43"/>
    <mergeCell ref="D43:D44"/>
    <mergeCell ref="F43:F44"/>
    <mergeCell ref="G43:G44"/>
    <mergeCell ref="L16:L17"/>
    <mergeCell ref="M16:M17"/>
    <mergeCell ref="A28:A30"/>
    <mergeCell ref="B28:M28"/>
    <mergeCell ref="B29:C29"/>
    <mergeCell ref="D29:E29"/>
    <mergeCell ref="F29:F30"/>
    <mergeCell ref="G29:G30"/>
    <mergeCell ref="H29:H30"/>
    <mergeCell ref="I29:I30"/>
    <mergeCell ref="A15:A17"/>
    <mergeCell ref="B15:M15"/>
    <mergeCell ref="B16:C16"/>
    <mergeCell ref="D16:D17"/>
    <mergeCell ref="E16:F16"/>
    <mergeCell ref="G16:G17"/>
    <mergeCell ref="H16:H17"/>
    <mergeCell ref="I16:I17"/>
    <mergeCell ref="J16:J17"/>
    <mergeCell ref="K16:K17"/>
    <mergeCell ref="A2:A4"/>
    <mergeCell ref="B2:I2"/>
    <mergeCell ref="B3:C3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2025-05-21T13:09:39Z</dcterms:created>
  <dcterms:modified xsi:type="dcterms:W3CDTF">2025-05-21T13:10:41Z</dcterms:modified>
</cp:coreProperties>
</file>