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silla\Desktop\"/>
    </mc:Choice>
  </mc:AlternateContent>
  <xr:revisionPtr revIDLastSave="0" documentId="8_{FE6E6247-F76D-44CB-889A-33DDCD2C6A25}" xr6:coauthVersionLast="47" xr6:coauthVersionMax="47" xr10:uidLastSave="{00000000-0000-0000-0000-000000000000}"/>
  <bookViews>
    <workbookView xWindow="-108" yWindow="-108" windowWidth="23256" windowHeight="12456" activeTab="1" xr2:uid="{757FD5BB-4914-4DEA-9C00-C321BDF60B9B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2" l="1"/>
  <c r="H76" i="2"/>
  <c r="G76" i="2"/>
  <c r="E76" i="2"/>
  <c r="C76" i="2"/>
  <c r="I75" i="2"/>
  <c r="H75" i="2"/>
  <c r="G75" i="2"/>
  <c r="E75" i="2"/>
  <c r="I74" i="2"/>
  <c r="H74" i="2"/>
  <c r="G74" i="2"/>
  <c r="F74" i="2"/>
  <c r="I73" i="2"/>
  <c r="H73" i="2"/>
  <c r="G73" i="2"/>
  <c r="I72" i="2"/>
  <c r="H72" i="2"/>
  <c r="G72" i="2"/>
  <c r="C72" i="2"/>
  <c r="I71" i="2"/>
  <c r="H71" i="2"/>
  <c r="G71" i="2"/>
  <c r="I70" i="2"/>
  <c r="H70" i="2"/>
  <c r="G70" i="2"/>
  <c r="F70" i="2"/>
  <c r="E70" i="2"/>
  <c r="I69" i="2"/>
  <c r="H69" i="2"/>
  <c r="F69" i="2"/>
  <c r="I68" i="2"/>
  <c r="I77" i="2" s="1"/>
  <c r="H68" i="2"/>
  <c r="H77" i="2" s="1"/>
  <c r="I78" i="2" s="1"/>
  <c r="F68" i="2"/>
  <c r="F77" i="2" s="1"/>
  <c r="E62" i="2"/>
  <c r="D62" i="2"/>
  <c r="E63" i="2" s="1"/>
  <c r="L61" i="2"/>
  <c r="G61" i="2" s="1"/>
  <c r="K61" i="2"/>
  <c r="J61" i="2"/>
  <c r="H61" i="2"/>
  <c r="F61" i="2"/>
  <c r="C61" i="2"/>
  <c r="B61" i="2"/>
  <c r="B62" i="2" s="1"/>
  <c r="K60" i="2"/>
  <c r="K62" i="2" s="1"/>
  <c r="J60" i="2"/>
  <c r="J62" i="2" s="1"/>
  <c r="H60" i="2"/>
  <c r="H62" i="2" s="1"/>
  <c r="F60" i="2"/>
  <c r="F62" i="2" s="1"/>
  <c r="C60" i="2"/>
  <c r="B60" i="2"/>
  <c r="C55" i="2"/>
  <c r="J54" i="2"/>
  <c r="I54" i="2"/>
  <c r="H54" i="2"/>
  <c r="K54" i="2" s="1"/>
  <c r="D54" i="2"/>
  <c r="J53" i="2"/>
  <c r="I53" i="2"/>
  <c r="H53" i="2"/>
  <c r="K53" i="2" s="1"/>
  <c r="F53" i="2" s="1"/>
  <c r="D53" i="2"/>
  <c r="K52" i="2"/>
  <c r="F52" i="2" s="1"/>
  <c r="G52" i="2" s="1"/>
  <c r="K51" i="2"/>
  <c r="F51" i="2"/>
  <c r="G51" i="2" s="1"/>
  <c r="K50" i="2"/>
  <c r="F50" i="2" s="1"/>
  <c r="J50" i="2"/>
  <c r="I50" i="2"/>
  <c r="H50" i="2"/>
  <c r="D50" i="2"/>
  <c r="B50" i="2"/>
  <c r="B55" i="2" s="1"/>
  <c r="K49" i="2"/>
  <c r="G49" i="2"/>
  <c r="F49" i="2"/>
  <c r="J48" i="2"/>
  <c r="I48" i="2"/>
  <c r="H48" i="2"/>
  <c r="K48" i="2" s="1"/>
  <c r="F48" i="2" s="1"/>
  <c r="G48" i="2" s="1"/>
  <c r="D48" i="2"/>
  <c r="B48" i="2"/>
  <c r="J47" i="2"/>
  <c r="I47" i="2"/>
  <c r="H47" i="2"/>
  <c r="K47" i="2" s="1"/>
  <c r="F47" i="2" s="1"/>
  <c r="E47" i="2"/>
  <c r="G69" i="2" s="1"/>
  <c r="D47" i="2"/>
  <c r="J46" i="2"/>
  <c r="J55" i="2" s="1"/>
  <c r="I46" i="2"/>
  <c r="I55" i="2" s="1"/>
  <c r="H46" i="2"/>
  <c r="K46" i="2" s="1"/>
  <c r="E46" i="2"/>
  <c r="G68" i="2" s="1"/>
  <c r="D46" i="2"/>
  <c r="E40" i="2"/>
  <c r="D40" i="2"/>
  <c r="E41" i="2" s="1"/>
  <c r="M39" i="2"/>
  <c r="G39" i="2" s="1"/>
  <c r="H39" i="2"/>
  <c r="B39" i="2"/>
  <c r="B76" i="2" s="1"/>
  <c r="D76" i="2" s="1"/>
  <c r="M38" i="2"/>
  <c r="G38" i="2"/>
  <c r="I38" i="2" s="1"/>
  <c r="L37" i="2"/>
  <c r="K37" i="2"/>
  <c r="J37" i="2"/>
  <c r="M37" i="2" s="1"/>
  <c r="G37" i="2" s="1"/>
  <c r="H37" i="2"/>
  <c r="F37" i="2"/>
  <c r="E74" i="2" s="1"/>
  <c r="B37" i="2"/>
  <c r="L36" i="2"/>
  <c r="K36" i="2"/>
  <c r="J36" i="2"/>
  <c r="M36" i="2" s="1"/>
  <c r="G36" i="2" s="1"/>
  <c r="H36" i="2"/>
  <c r="F36" i="2"/>
  <c r="E73" i="2" s="1"/>
  <c r="B36" i="2"/>
  <c r="L35" i="2"/>
  <c r="M35" i="2" s="1"/>
  <c r="G35" i="2" s="1"/>
  <c r="I35" i="2" s="1"/>
  <c r="K35" i="2"/>
  <c r="J35" i="2"/>
  <c r="H35" i="2"/>
  <c r="B72" i="2" s="1"/>
  <c r="D72" i="2" s="1"/>
  <c r="F35" i="2"/>
  <c r="E72" i="2" s="1"/>
  <c r="B35" i="2"/>
  <c r="L34" i="2"/>
  <c r="K34" i="2"/>
  <c r="J34" i="2"/>
  <c r="M34" i="2" s="1"/>
  <c r="G34" i="2" s="1"/>
  <c r="I34" i="2" s="1"/>
  <c r="H34" i="2"/>
  <c r="B34" i="2"/>
  <c r="B71" i="2" s="1"/>
  <c r="M33" i="2"/>
  <c r="G33" i="2" s="1"/>
  <c r="I33" i="2" s="1"/>
  <c r="L33" i="2"/>
  <c r="K33" i="2"/>
  <c r="J33" i="2"/>
  <c r="H33" i="2"/>
  <c r="F33" i="2"/>
  <c r="B33" i="2"/>
  <c r="L32" i="2"/>
  <c r="K32" i="2"/>
  <c r="J32" i="2"/>
  <c r="J40" i="2" s="1"/>
  <c r="H32" i="2"/>
  <c r="H40" i="2" s="1"/>
  <c r="F32" i="2"/>
  <c r="F40" i="2" s="1"/>
  <c r="C32" i="2"/>
  <c r="B32" i="2"/>
  <c r="L31" i="2"/>
  <c r="M31" i="2" s="1"/>
  <c r="K31" i="2"/>
  <c r="K40" i="2" s="1"/>
  <c r="J31" i="2"/>
  <c r="H31" i="2"/>
  <c r="F31" i="2"/>
  <c r="E68" i="2" s="1"/>
  <c r="C31" i="2"/>
  <c r="C40" i="2" s="1"/>
  <c r="B31" i="2"/>
  <c r="B40" i="2" s="1"/>
  <c r="J26" i="2"/>
  <c r="F26" i="2"/>
  <c r="E26" i="2"/>
  <c r="F27" i="2" s="1"/>
  <c r="D26" i="2"/>
  <c r="C26" i="2"/>
  <c r="L25" i="2"/>
  <c r="K25" i="2"/>
  <c r="M25" i="2" s="1"/>
  <c r="G25" i="2" s="1"/>
  <c r="H25" i="2"/>
  <c r="B25" i="2"/>
  <c r="I25" i="2" s="1"/>
  <c r="L24" i="2"/>
  <c r="K24" i="2"/>
  <c r="M24" i="2" s="1"/>
  <c r="G24" i="2" s="1"/>
  <c r="I24" i="2" s="1"/>
  <c r="H24" i="2"/>
  <c r="B24" i="2"/>
  <c r="M23" i="2"/>
  <c r="G23" i="2" s="1"/>
  <c r="I23" i="2" s="1"/>
  <c r="M22" i="2"/>
  <c r="G22" i="2" s="1"/>
  <c r="I22" i="2" s="1"/>
  <c r="M21" i="2"/>
  <c r="G21" i="2" s="1"/>
  <c r="I21" i="2" s="1"/>
  <c r="L20" i="2"/>
  <c r="K20" i="2"/>
  <c r="K26" i="2" s="1"/>
  <c r="H20" i="2"/>
  <c r="B20" i="2"/>
  <c r="M19" i="2"/>
  <c r="G19" i="2" s="1"/>
  <c r="L19" i="2"/>
  <c r="K19" i="2"/>
  <c r="H19" i="2"/>
  <c r="B19" i="2"/>
  <c r="B69" i="2" s="1"/>
  <c r="D69" i="2" s="1"/>
  <c r="L18" i="2"/>
  <c r="L26" i="2" s="1"/>
  <c r="K18" i="2"/>
  <c r="H18" i="2"/>
  <c r="H26" i="2" s="1"/>
  <c r="B18" i="2"/>
  <c r="C13" i="2"/>
  <c r="I12" i="2"/>
  <c r="D12" i="2" s="1"/>
  <c r="H12" i="2"/>
  <c r="G12" i="2"/>
  <c r="E12" i="2"/>
  <c r="C12" i="2"/>
  <c r="C75" i="2" s="1"/>
  <c r="I11" i="2"/>
  <c r="G11" i="2"/>
  <c r="E11" i="2"/>
  <c r="C11" i="2"/>
  <c r="C74" i="2" s="1"/>
  <c r="B11" i="2"/>
  <c r="H10" i="2"/>
  <c r="G10" i="2"/>
  <c r="I10" i="2" s="1"/>
  <c r="E10" i="2"/>
  <c r="C10" i="2"/>
  <c r="C73" i="2" s="1"/>
  <c r="B10" i="2"/>
  <c r="B73" i="2" s="1"/>
  <c r="D73" i="2" s="1"/>
  <c r="I9" i="2"/>
  <c r="H9" i="2"/>
  <c r="G9" i="2"/>
  <c r="E9" i="2"/>
  <c r="C9" i="2"/>
  <c r="B9" i="2"/>
  <c r="I8" i="2"/>
  <c r="D8" i="2" s="1"/>
  <c r="G8" i="2"/>
  <c r="C8" i="2"/>
  <c r="C71" i="2" s="1"/>
  <c r="H7" i="2"/>
  <c r="G7" i="2"/>
  <c r="I7" i="2" s="1"/>
  <c r="E7" i="2"/>
  <c r="C7" i="2"/>
  <c r="C70" i="2" s="1"/>
  <c r="B7" i="2"/>
  <c r="B70" i="2" s="1"/>
  <c r="H6" i="2"/>
  <c r="G6" i="2"/>
  <c r="I6" i="2" s="1"/>
  <c r="E6" i="2"/>
  <c r="C6" i="2"/>
  <c r="C69" i="2" s="1"/>
  <c r="B6" i="2"/>
  <c r="H5" i="2"/>
  <c r="H13" i="2" s="1"/>
  <c r="G5" i="2"/>
  <c r="I5" i="2" s="1"/>
  <c r="E5" i="2"/>
  <c r="E13" i="2" s="1"/>
  <c r="C5" i="2"/>
  <c r="C68" i="2" s="1"/>
  <c r="B5" i="2"/>
  <c r="B68" i="2" s="1"/>
  <c r="K20" i="1"/>
  <c r="J20" i="1"/>
  <c r="I20" i="1"/>
  <c r="F20" i="1"/>
  <c r="E20" i="1"/>
  <c r="K15" i="1"/>
  <c r="K27" i="1" s="1"/>
  <c r="J15" i="1"/>
  <c r="J27" i="1" s="1"/>
  <c r="I15" i="1"/>
  <c r="I27" i="1" s="1"/>
  <c r="F15" i="1"/>
  <c r="F22" i="1" s="1"/>
  <c r="F27" i="1" s="1"/>
  <c r="E15" i="1"/>
  <c r="E22" i="1" s="1"/>
  <c r="E27" i="1" s="1"/>
  <c r="D15" i="1"/>
  <c r="D22" i="1" s="1"/>
  <c r="D27" i="1" s="1"/>
  <c r="K72" i="2" l="1"/>
  <c r="J71" i="2"/>
  <c r="F8" i="2"/>
  <c r="L74" i="2"/>
  <c r="F9" i="2"/>
  <c r="G53" i="2"/>
  <c r="D7" i="2"/>
  <c r="I36" i="2"/>
  <c r="J76" i="2"/>
  <c r="K76" i="2" s="1"/>
  <c r="F12" i="2"/>
  <c r="J75" i="2"/>
  <c r="C77" i="2"/>
  <c r="L72" i="2"/>
  <c r="D68" i="2"/>
  <c r="I13" i="2"/>
  <c r="D5" i="2"/>
  <c r="D6" i="2"/>
  <c r="F54" i="2"/>
  <c r="G54" i="2" s="1"/>
  <c r="L76" i="2"/>
  <c r="G77" i="2"/>
  <c r="D70" i="2"/>
  <c r="D71" i="2"/>
  <c r="K71" i="2" s="1"/>
  <c r="F46" i="2"/>
  <c r="K55" i="2"/>
  <c r="D10" i="2"/>
  <c r="L73" i="2"/>
  <c r="G31" i="2"/>
  <c r="G40" i="2" s="1"/>
  <c r="I37" i="2"/>
  <c r="D55" i="2"/>
  <c r="L71" i="2"/>
  <c r="B75" i="2"/>
  <c r="D75" i="2" s="1"/>
  <c r="K75" i="2" s="1"/>
  <c r="B13" i="2"/>
  <c r="E55" i="2"/>
  <c r="L60" i="2"/>
  <c r="I19" i="2"/>
  <c r="G47" i="2"/>
  <c r="L40" i="2"/>
  <c r="H55" i="2"/>
  <c r="J56" i="2" s="1"/>
  <c r="D9" i="2"/>
  <c r="J72" i="2" s="1"/>
  <c r="D11" i="2"/>
  <c r="J74" i="2" s="1"/>
  <c r="B26" i="2"/>
  <c r="M32" i="2"/>
  <c r="G32" i="2" s="1"/>
  <c r="I32" i="2" s="1"/>
  <c r="G50" i="2"/>
  <c r="E69" i="2"/>
  <c r="E77" i="2" s="1"/>
  <c r="B74" i="2"/>
  <c r="D74" i="2" s="1"/>
  <c r="K74" i="2" s="1"/>
  <c r="G13" i="2"/>
  <c r="I61" i="2"/>
  <c r="I39" i="2"/>
  <c r="L75" i="2"/>
  <c r="C62" i="2"/>
  <c r="M20" i="2"/>
  <c r="G20" i="2" s="1"/>
  <c r="I20" i="2" s="1"/>
  <c r="M18" i="2"/>
  <c r="I22" i="1"/>
  <c r="J22" i="1"/>
  <c r="K22" i="1"/>
  <c r="G60" i="2" l="1"/>
  <c r="L62" i="2"/>
  <c r="G18" i="2"/>
  <c r="M26" i="2"/>
  <c r="F6" i="2"/>
  <c r="J69" i="2"/>
  <c r="F11" i="2"/>
  <c r="L69" i="2"/>
  <c r="L70" i="2"/>
  <c r="I31" i="2"/>
  <c r="I40" i="2" s="1"/>
  <c r="L68" i="2"/>
  <c r="L77" i="2" s="1"/>
  <c r="F7" i="2"/>
  <c r="J70" i="2"/>
  <c r="K70" i="2" s="1"/>
  <c r="M40" i="2"/>
  <c r="J68" i="2"/>
  <c r="J77" i="2" s="1"/>
  <c r="F5" i="2"/>
  <c r="D13" i="2"/>
  <c r="B77" i="2"/>
  <c r="F10" i="2"/>
  <c r="J73" i="2"/>
  <c r="K73" i="2" s="1"/>
  <c r="D77" i="2"/>
  <c r="K69" i="2"/>
  <c r="G46" i="2"/>
  <c r="G55" i="2" s="1"/>
  <c r="F55" i="2"/>
  <c r="K68" i="2" l="1"/>
  <c r="K77" i="2" s="1"/>
  <c r="G26" i="2"/>
  <c r="I18" i="2"/>
  <c r="I26" i="2" s="1"/>
  <c r="F13" i="2"/>
  <c r="G62" i="2"/>
  <c r="I60" i="2"/>
  <c r="I62" i="2" s="1"/>
</calcChain>
</file>

<file path=xl/sharedStrings.xml><?xml version="1.0" encoding="utf-8"?>
<sst xmlns="http://schemas.openxmlformats.org/spreadsheetml/2006/main" count="177" uniqueCount="86">
  <si>
    <t>KÖLTSÉGVETÉS MÉRLEGE</t>
  </si>
  <si>
    <t>2024.</t>
  </si>
  <si>
    <t xml:space="preserve">        Ft-ban</t>
  </si>
  <si>
    <t xml:space="preserve">Bevétel </t>
  </si>
  <si>
    <t>Kiadás</t>
  </si>
  <si>
    <t xml:space="preserve">Megnevezés </t>
  </si>
  <si>
    <t>2023. évi eredeti előirányzat</t>
  </si>
  <si>
    <t>2023. évi teljesítés</t>
  </si>
  <si>
    <t>2024. évi  eredeti előirányzat</t>
  </si>
  <si>
    <t>2023. évi  eredeti 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</si>
  <si>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</si>
  <si>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</si>
  <si>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</si>
  <si>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</si>
  <si>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</si>
  <si>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</si>
  <si>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</si>
  <si>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</si>
  <si>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</si>
  <si>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</si>
  <si>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</si>
  <si>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</si>
  <si>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</si>
  <si>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</si>
  <si>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</si>
  <si>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</si>
  <si>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</si>
  <si>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</si>
  <si>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</si>
  <si>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B. FELHALMOZÁSI KÖLTSÉGVETÉSI BEVÉTELEK ÖSSZESEN (B2.+B5.+B7.)</t>
  </si>
  <si>
    <t>B. FELHALMOZÁSI KÖLTSÉGVETÉSI KIADÁSOK ÖSSZESEN (K6. …+K8.)</t>
  </si>
  <si>
    <t>C. KÖLTSÉGVETÉSI BEVÉTELEK ÖSSZESEN ( A+B)</t>
  </si>
  <si>
    <t>C. KÖLTSÉGVETÉSI KIADÁSOK ÖSSZESEN (A+B)</t>
  </si>
  <si>
    <t xml:space="preserve">D. FINANSZÍROZÁSI BEVÉTELEK (B8.) ÖSSZESEN </t>
  </si>
  <si>
    <t>D. FINANSZÍROZÁSI KIADÁSOK (K9.) ÖSSZESEN</t>
  </si>
  <si>
    <t xml:space="preserve">Ebből: B8131. Előző évi költségvetési maradvány igénybevétele </t>
  </si>
  <si>
    <t>E. BEVÉTELEK MINDÖSSZESEN (C+D)</t>
  </si>
  <si>
    <t>E. KIADÁSOK MINDÖSSZESEN (C+D)</t>
  </si>
  <si>
    <t>Település</t>
  </si>
  <si>
    <t>102031 Idősek, demens betegek nappali ellátása</t>
  </si>
  <si>
    <t>Normatíva</t>
  </si>
  <si>
    <t>önk.hj.</t>
  </si>
  <si>
    <t>Intézményvez. Bevétel szoc. ágazati pótlék</t>
  </si>
  <si>
    <t>bevétel összesen</t>
  </si>
  <si>
    <t xml:space="preserve"> Kiadás-Intézmény-vezetői ktg.elosztása</t>
  </si>
  <si>
    <t>kiadás összesen</t>
  </si>
  <si>
    <t>Szociális ágazati összevont pótlék</t>
  </si>
  <si>
    <t>Társulási normatíva</t>
  </si>
  <si>
    <t>Veresegyház</t>
  </si>
  <si>
    <t>Erdőkertes</t>
  </si>
  <si>
    <t>Galgamácsa</t>
  </si>
  <si>
    <t>Váckisújfalu</t>
  </si>
  <si>
    <t>Vácegres</t>
  </si>
  <si>
    <t>Csomád</t>
  </si>
  <si>
    <t>Vácrárót</t>
  </si>
  <si>
    <t>Váchartyán</t>
  </si>
  <si>
    <t>Összesen:</t>
  </si>
  <si>
    <t>107051 Szociális étkeztetés</t>
  </si>
  <si>
    <t>Áfa visszatérítés</t>
  </si>
  <si>
    <t>térítési díj</t>
  </si>
  <si>
    <t>kiadás Szoc.étk.</t>
  </si>
  <si>
    <t>kiadás Házi sny. Szak.v. 50%-a</t>
  </si>
  <si>
    <t>Kiadás összesen</t>
  </si>
  <si>
    <t>lakos</t>
  </si>
  <si>
    <t>önk.</t>
  </si>
  <si>
    <t>107052 Házi segítségnyújtás</t>
  </si>
  <si>
    <t>Maradvány</t>
  </si>
  <si>
    <t>Intézményvez. Bevétel szoc. ág. Pótl.</t>
  </si>
  <si>
    <t>kiadás Házi sny.</t>
  </si>
  <si>
    <t>Rád</t>
  </si>
  <si>
    <t>104042 Családsegítés</t>
  </si>
  <si>
    <t>Háztartástól kapott támogatás+ Int.vez. bevétel</t>
  </si>
  <si>
    <t>kiadás Családseg.</t>
  </si>
  <si>
    <t>Kiadás Szakmai vezetői pótlék</t>
  </si>
  <si>
    <t>107015 Hajléktalanok nappali ellátása</t>
  </si>
  <si>
    <t>térítési díj Önk. Ellátási Díj, egyéb bev.</t>
  </si>
  <si>
    <t>térítési díj+Esélyház bérleti díj lakos</t>
  </si>
  <si>
    <t>Egyéb bevétel</t>
  </si>
  <si>
    <t>Intézményv. bev.ágazati pótlék</t>
  </si>
  <si>
    <t>Intézmény-vezetői ktg.elosztása</t>
  </si>
  <si>
    <t xml:space="preserve">kiadás </t>
  </si>
  <si>
    <t>ESÉLY Szociális Alapellátási Központ</t>
  </si>
  <si>
    <t>Térítési díj</t>
  </si>
  <si>
    <t>összesen</t>
  </si>
  <si>
    <t>Háztartástól kapott támogatás+ egyéb bevétel</t>
  </si>
  <si>
    <t>lakos tér. 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</si>
</sst>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3" borderId="14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164" fontId="8" fillId="3" borderId="19" xfId="0" applyNumberFormat="1" applyFont="1" applyFill="1" applyBorder="1" applyAlignment="1">
      <alignment vertical="center"/>
    </xf>
    <xf numFmtId="164" fontId="8" fillId="3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5" fillId="3" borderId="17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164" fontId="8" fillId="4" borderId="20" xfId="0" applyNumberFormat="1" applyFont="1" applyFill="1" applyBorder="1" applyAlignment="1">
      <alignment vertical="center"/>
    </xf>
    <xf numFmtId="164" fontId="8" fillId="7" borderId="0" xfId="0" applyNumberFormat="1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6" borderId="2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6" borderId="20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CF13B3-BB35-4E3D-8BA3-B251C2C8E0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3DFED15-CB25-48E5-BE5A-B369F35202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5B15A48-65EF-4572-97B4-CCBF57E9E1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B7F01B0-0ACD-4D31-B948-9F892B66C0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2942EB6-E0D5-4376-BF8E-A8664910B1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3C4EF82-2608-4742-9872-0046509B9D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8560EA9-DA4F-4F5A-B6C9-73A3D41751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74B0235-1D1D-48C1-B8BF-7F7307B6C6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93CF6F0-5277-4A75-A1B2-3E8EADEA19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E1416ED-84DE-486C-B6E5-FB52CBE3BD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F927219-8E8D-402E-875C-383ACF84E1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DE39069-7AEF-472E-925C-50E4B7C748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E15098F-D88A-4968-B772-6F389C8226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C575816-A5A9-4714-BA2A-842DB5DEA2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5855265-88FA-4512-A95A-7EDF34FA9D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1991861-ADDB-4AF3-873A-32E717A001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C21165D-69F4-4FEA-BC60-7EAFCF6D6C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1721561-59DF-4CA2-B648-F4E14B8EC3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8D688D6-1D69-4766-97C0-59D14F4A6A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134A710-8BCC-47F6-A1E8-4000CE2C6C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5EE6623-F9D7-481A-A983-B280177697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EAB34D35-469A-4FB7-8A2D-5DEBE1F0F4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E7CA070C-9234-4ACD-98AF-D18B72EF2E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88F842A-1D86-40E5-B5C1-1A68F514B1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2D47938-FE2A-4C41-9674-0638527E26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7A389DB3-07BC-432F-8B4B-D9865616B2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A868C84-5D5C-4C45-9B6E-64490E89FD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D318F845-1C4B-4D8C-BA67-27B0A61416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36777F8D-28B8-4616-89D5-C0923E53FF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347819D4-08D9-4F13-BEF5-817A13F43E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EA508E5-DED3-40F9-B407-8CB36A20AF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E37EDAD-2444-4A28-9C51-BE6E65C9D1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4F27C772-F73D-485F-A4F5-C33E6D96D3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4BD8B9AC-5094-49A7-84C6-B967D0B82D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F237DF51-04BA-40D2-BFCB-1CC2F9D9E1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D4F6E5EC-ADA8-4C7B-9412-1A33B84497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19636BF-6BF7-4575-972C-E16C03E2B6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4F57039-684C-4E03-B2E9-5580FF1F62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83002DF4-C033-4D84-B2E0-8F112C2543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87D46D4B-3CF3-4F9B-B645-163CE1873F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EC1A13E-666F-49DD-84CE-D7CAB87D90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998F2EE2-1C07-41D2-B8BA-B980C58C44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7D9C89CC-4E17-4016-9782-888BD4D009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44972D78-FC39-4960-9500-CB901D44BE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81038A8-3DBB-4BD0-9B68-3421018EC1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EC82EC88-DB41-43EA-9E1E-FE24518B84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2A2E83C4-285E-43D7-BA31-C2DEDC71BB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406AB90-2E56-43A4-A18F-2BED8ADC07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728BD654-DD00-4AC8-81FF-3B1C889C11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E765FEA-7782-4EC4-8DFC-3853C3A950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3765E33B-5342-4D65-BE84-85D18ACABD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9C33718E-8ED3-4C96-9550-602DA33C12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65972F2-540E-40C1-B107-8C80F6BDD8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F5E8CE8-059E-4BD7-BBFC-D59F916DEA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11416BB8-0B99-42CC-BCD7-7F34721310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1C049330-8261-4745-B7D4-F09D5D25B5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14D5828A-4D45-4589-B389-FE1D50A570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30BDAA18-090E-481E-A5E7-30356B853B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F780534D-2812-4538-A25A-BB89B364E1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E4C5B2B5-C67B-4176-AD44-A509080540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D7D7581E-AF06-4CE0-8C3C-0C883ACC77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D5CC59F2-8EA1-4AC5-8B81-FB9C73D4DF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22770C-8468-404E-BD34-BF3E309051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77F78D1-2EA4-444F-89B2-D60B2955A8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397EC676-7EBB-4418-9ED5-3234233256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346970BA-3850-4C8F-804E-62CABFE02C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C6B8ED8-8916-4373-90C5-D63FCB3782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B068A390-8917-4A39-87A8-F932A1BA4F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B1778FC7-C618-4532-932E-292E1C1994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36E923BA-7B03-417C-828E-272D15CC65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D9087FE4-408A-46E7-96A9-DCF0149ADF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CC7B8435-5BAA-4B80-801A-A198036523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E413A92-E8E3-4033-B50B-C2CA6C885E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EEC6B24-D042-4399-ADD4-53F366F978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1D58E65-CC21-45DD-BFCD-674C129B25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E088858-8745-4086-BBF1-2D8F34E0AF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70B7FF73-9909-4675-A203-236C2BAFB0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BDE48C37-AFF7-4B81-8103-A1204FAED8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F2509781-B652-4FF2-8815-1335ACC343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DE5135F-DD89-4DF9-A00E-C8B4A06D1B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821D36DD-FC06-46F3-9D49-5AB2B7D49D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4848AAE8-2E47-41CA-9874-CD095E8CF7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5C7BCBA3-38D3-43E4-946D-C1AE15DE7C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17C865D5-F814-4B5D-872C-9A12663F49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95A704F9-9ADF-42B9-A6FE-EC5BB8DF33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EE04E563-DE26-4CB4-90DA-2FB5218D2C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A91C8E3E-11AA-47DA-AE21-FCDC2A3D4E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8221A58-BB57-4D25-A74C-C67BD6EE64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B7CA49FC-712D-44B5-91F8-567FCE9FDF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C530E372-CFCA-4DA4-8325-5F4B9D1E48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9EA62A6E-AF6F-418C-AAED-7E61E1CFD7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A5D6FD3-8E8E-4303-A645-8CE2B2604D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222D6BB8-7A7D-4D59-8ED4-7CC73AC604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860C761D-777B-4B2F-8B22-5A2050B21F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3A3E9D0-670C-4B69-8E65-BC89BA579B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1EC54F48-7840-4F08-B568-08185E291D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4011BEBA-BF7D-441A-A6E0-30F372B2A8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69127F4-FE41-4068-BFF9-A9DFF76A98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F896CC4B-59FF-4E74-8703-857D9A673E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F515BDC8-2BD8-400B-B81E-3635F14492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BF1736D1-962E-415E-902F-ED4758AAF4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F1717C2-CFC3-4A28-8EE8-5D189C40BC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850E5723-6F28-42B8-A51A-9B859F9F63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2560CECE-6F18-4712-973F-36B64090C7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2A095834-3462-4F29-A80F-E466D2DB2C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805887E-4C9A-472B-AA8C-ACCFC80C32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C326734C-5195-4E74-BDEC-10031D3AED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55016915-285B-4515-A4C4-DDC57C415F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E844398E-1D29-47AC-823B-3896C1C72B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F5E36DB5-CC34-4303-85BC-BDE9B3929C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9893BE0-654E-49AE-91A5-F26B2606E9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87D993FE-AA48-42C7-B700-0CAB52D27B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42AD0247-8722-4129-8921-239B6CE8D8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6A07B00B-F5A8-4513-8490-5756196160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A363CB0-0F35-4698-AC51-EF461A522A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2454B2CB-6AFB-4731-AD19-EA81326886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55AE48B9-E809-4390-9D95-015AAFD77F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B127C61D-3AE7-44C9-B2D6-ECD515AC38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98BCF825-2D8E-4787-88DD-CAB6EFD91C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7BC3F90C-70FD-497E-ACAB-150C0A24EC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3DD8C64-159F-475F-B393-56BAFB3BF9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BA0483F7-CE17-4822-8A76-12534D0C8E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BC260272-6738-44F1-8FD0-47083DC666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CCBB8655-68F4-454D-83AF-D1A551FB64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C20C1A08-D24B-4B18-AFCF-8AB146E83D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BF1E1A99-8B39-4E37-8C92-4D531E0C0F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B8B6D1C-E7B3-43A0-B69E-21DB055913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617F40E-80DA-40D9-8A4B-0A62EB1FAB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90E0F766-2BF5-4618-A8D2-1467A6B070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A07C5295-5402-4C5A-A633-CFA4C5FA84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2E6D745E-C043-4D9C-9B8E-32685068CA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4759CFF9-F576-4997-84D6-685979C980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9267FE7-18E9-4D70-9C44-DF41849221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F8634C46-0863-452A-8DD5-3E73055D04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AB7FC1FF-A342-4884-A54F-0B2BE23F1E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4CF17366-8B71-4E16-9865-2FCF02FEF2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2BE0C356-0E85-4C6C-A5E2-BFE17126E7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EB862E4C-6DDE-4AFB-ADEE-C915E75A83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940A3C35-D3F2-4DE3-9818-09BC6F5CB1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D63E0764-4A08-4C58-AC51-17E53F412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6300CE12-BDEA-4949-B944-B3EB5C9D29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773497D1-8476-4D86-8E4F-B2A94C27B0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2190542-F8B2-4886-818C-70BCFD4184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5A4C6E14-BB38-4CBA-BB1F-04AEBE8284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79307A1-56DF-428F-975A-F9BBAFC2CC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578EC7DC-1C93-45A7-867E-8D8EEC2724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049F6D0-8AC6-476F-B8A2-AA275FB1D1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2084114E-B2FD-4C29-B689-92C02CDA13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8A66384-7449-4AA2-B1CE-304618A3D6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8642E297-947C-4DF9-94E8-B3F25D6324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95E101D-80DC-4D5E-8265-0ED2DE63F2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1D2099F1-45E5-4721-90AA-45CC8FDDF1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2A4CBADF-1562-4212-923E-FDCEE503AF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515C065F-CF53-4654-A7F9-D0EC5D438E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663E316F-A87D-4B9B-8B1D-8E4EBA42F3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6F082EA3-E128-4233-85AA-F14F8CB327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F3C661C9-8D6C-429B-B28B-D6A74C3EC7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EE7919F9-5135-4E29-A25D-4E543952AA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1B75C31-BDBF-48E7-A33A-BAA3B44218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6B6BB2A-16C4-44CD-BB3A-A6E965217B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728B191B-E762-408C-A17A-6920BC6960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A73C0AE0-373F-48C7-8F1B-47A2C78E8F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D12B0A2A-7F44-4508-B99B-8C8B19663E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AEFE101C-0763-4616-8169-8814A91A65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7CD982D-AC7C-45BA-9E91-0F6FA260D8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C4B41D73-3A15-4FAF-BCE0-1830BBB295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22DB99F-5894-4156-A6B7-E7C2F2CA4C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B038A35D-3F9B-4507-82D6-DB2FDAE593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BEFB1D7-63E2-47DB-BF67-BF4B46B738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A9B70756-25EE-4498-A11A-DA0833870E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2BE9D57E-EA70-4633-BF48-0653B2EA25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ACA142A6-866A-42F0-8FAB-E727D7F2B5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2DC34A29-10C5-42D5-BFD5-B3988E0C23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8C96219A-02A9-4D46-A181-9AE2496753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F890090-964A-433F-B7A1-FC1726512A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64584B74-5B6A-464C-8105-D1AFAA7BE6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AF7C5C5F-611D-4713-B25D-554D711256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FF386327-1028-4712-A675-6219A35636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7F21497A-C27B-4413-BF48-347BDC50E6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A8F0014C-4E10-4453-AF23-5C22AEC28F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50476494-8F03-4872-BEDE-BF2870D57A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40B5B3E8-ACCF-4160-816D-AE2B36BBA3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A79901B1-0DA8-4DB9-9ED1-334A363D28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425326F-3963-46D1-A63A-5B82027B64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4EFD2560-8D68-48B8-BE7C-6ADC93D65F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60D86676-502E-4A0B-B740-172BD84B50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024EAAE-98A5-4C75-AF1B-8AA72B0393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46FA587B-1C18-441B-A46C-F0B2A29207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99C8D5EC-7454-4B46-95AA-45557D7150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55FCAF9A-81E7-403D-A8C5-E4B316750D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ABB8CFDF-E580-45F3-9E60-48DBC2D2D8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AB1EFE48-8494-433C-931E-45167CE31E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3C1078BF-B089-409A-AD2A-6C71F8FB06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D968759B-66BF-48D6-84A0-2893FB85B7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26A9670C-E9FB-436F-A201-67338A446C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4DB32C8E-7FFD-4AEA-AAF4-9BF49BECFA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61048C8-0948-49C4-B590-235A0EA2E1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F04143F3-2EDC-499D-AC87-D2C941CA4C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D941EA47-5B1F-4206-B317-6B804F3218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EBDE45D2-20B3-4D26-A59D-7ED0C5352B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4472B4D-CD47-4B7E-A821-79DDCACAC5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4F015D34-7BC1-4417-AAB0-9526A9D599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D92A2401-6790-492D-B875-FE1B77DECF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88A68CD2-6370-42DF-8053-E9D4D5CA7A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739D4E5-0106-4671-99A9-D94837B226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9F588933-2F96-47DD-8FDD-50A0D3E676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E5BF9D9-E241-4A50-80F0-BCC6FCAD38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9FCCA86D-752B-4D83-92FA-9B60BB6661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16013159-3D28-45B2-B743-45A6392C4D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C94C51C-D138-42C0-B144-20A9BB9C83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6DD2860-CBC4-41FF-8B8D-4160062D20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37BDEA05-0B86-4A5A-8EF7-FAA335533A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353AC3ED-EFDB-4707-AB95-53C29924D8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1477648-A9C9-4B9E-A665-3A2F9891A0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701917ED-F151-4A7F-AFCC-967CF6CF88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5AB32F0B-6E55-4437-8B6D-F414B47FC8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BC4C8E1-54D6-4D9E-B2C9-A0C92C17E3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D3D3026B-8BAF-43EB-9D8D-4CA8EB1BC6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732A22EE-ACD4-461A-9BAC-7BCD9E44D3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3B05A0D5-E957-41E9-9FFE-2D06746E36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1237280E-0878-49FC-913A-9EE692435D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6A5356B-7447-455E-A5AC-F3D1C0BF62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11C008F1-5BD2-4DAE-A7F2-771F21D4BE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27423BE1-09CF-4A08-8DFE-5AA9859F1A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CE362CA8-6B9B-465D-8701-B4F2B0D063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511E69-7260-4DC3-83C7-04525CBE29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1E72BAB0-4987-4995-B063-E6FA1E4D2F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BF6AD70C-218B-4173-955A-6E09BE2F2C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519B747-A218-41FE-96BD-566B3E7F08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608ED6D-E711-47EC-BFB0-4FB5642B07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65C3568-9171-4752-8520-313269FE89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A948B2A3-B60E-45D6-81ED-3F389A61A4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8E1D8C8-E94D-42FB-8577-4232E60E39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346B9CD8-6E91-4297-A152-D9DD2A3B9C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EAF17180-CA46-4E3A-BA87-BCBF4F2F8F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605113A6-2EEB-486E-9232-569D6263B1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5F8ACAA1-065F-4DA3-9725-A7AAE90EDF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148D7E0D-4213-4A15-BCE8-C3C12582AF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F4403DF1-5523-497D-BBE3-B4C2A29ED3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45A07233-6193-4B9B-A88F-F82F406D8D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618E7EA-0D01-4539-9B99-51E450E089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DC199DD0-50E2-403A-9385-E912382D0C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C29BE0CE-1E2F-4E6C-81A7-92E869F144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AA4CE7F2-ED14-4347-856A-DCDD7A948E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327A9E30-015D-4E22-9F54-03BDB7D1F1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D5D8E57B-EBC3-41EE-B6B9-7D496BC5C9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F339AA6E-1845-469C-BEEC-2268E501AC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D0B22B45-6F5A-4B93-82D7-50B9DDD50A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A5D28408-7B48-4057-877A-D5FE53AF48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52570704-F160-4020-A735-88AA702EEA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5ECCBF51-324B-49EC-A642-672F79781B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F9E8A7DE-ADBF-4922-B399-2BA609BDE1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DAF62845-40C8-4CDA-B303-CF97F66623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63EB385-1200-41C9-B4DB-272C6491B5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8ABE91D6-15BA-48D3-A9D2-07DF605274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C807A87B-2B75-46CD-8366-74FDE43EBA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A71C959-9AD6-4793-8BF4-EE6045414D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2E72A2F9-0189-41DB-AF3F-F2C5D750CE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23BA8D1-4BB8-410B-BA54-22EE551E03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5765A416-509B-4D5B-8199-9B9B31BC18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F47CEA9A-B8CA-4135-8AD5-9BFFBDF307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AB73D07A-DFA3-4F13-8824-4095668C1A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AE871F8-4015-4543-A914-22806A77EA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4638EC39-8DA8-42D2-B867-AE4121D612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FD32342A-FAA1-4BCD-A7DA-10EF58FC51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E9122C31-7A48-4C41-9E82-42F1D84714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A99BFD6D-BDF1-4869-8337-AF762B61D3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B0492726-2687-445D-9BB4-01B5912485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867E784C-D7E2-4A5C-BDF1-246C3693CE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D0C4242A-0A88-44DA-8633-3F3F33949F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C79548D4-139B-4602-8892-A08644059A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561FDE74-99ED-4461-93B4-19F06786CE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1E1EA5DC-AB9C-4F44-9D1C-605D421CF4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44AE4AAB-C55F-4B29-93C4-D76CE43092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8C2D054-4DFB-49C7-A27E-22900E525F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3D2D21E5-54B1-4DC1-9F7A-F32A8312E4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6EB969C8-0552-4E25-A4C9-1295549B36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6D0B248E-7E32-48CC-9370-A95BE55CF9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FAD09DDF-D7B5-4700-9F99-B168C07A3B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8FDA837-9E52-46B3-AA22-5654AC61BF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F5A898EA-17DB-4F93-9919-00C8257150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D6248765-9E6A-417A-A6D5-E8427ADC45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82444C1B-311C-4E43-81FC-66DF0DDE27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570FB4A0-9D55-425B-BFFC-718044845C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91984B3B-1DDC-4432-B8D0-51C528823A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853E4FD4-ED8D-46BA-ABB9-93C33C6865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34D279A3-91D2-420F-93DF-E1A8688D24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43A0DFB8-65B0-44B6-B628-1E25C98E23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77F34CE5-5DB8-49A7-A5D9-5CE29E738F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74C11C86-9865-4AA2-8811-BB8BFBC07B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7F285AF4-A267-4EFC-96AC-3E2FB8AB5D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452BC11-0D63-4954-9931-6B908BAA63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76BFD5EB-BB2A-43A5-A8B9-68F4901740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2EABF76-118C-42DB-82A3-3B070542BA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96FB5C46-3D75-42C3-9EBA-F6EB93495C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E85BE849-3A69-4E62-A240-B71962A5AF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B7967AD4-93AA-48C7-8EBC-AA8440186C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5A1195DB-6201-44FB-A9E1-3FF65764DC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A0E09071-7C95-4269-AF98-F6A558B98A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6EF162B4-8B49-42FC-A658-B4403A9679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6300CBAA-F360-4F0C-89C6-173BBCF5B3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5A0532C2-4A64-41E3-97C4-BBCDEF38D6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52889DC6-C1E5-4742-86C4-C9F04C5618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FB8BF0E-61F1-43E7-B18E-BA9A7CF752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B500D93F-16E9-4375-B8A7-16E40F34B0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4D3A04F5-591F-4CCF-A1E0-AC0848437D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72D34E55-F988-4B02-B388-152C750918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047F765-4BBD-4A14-843F-8D208BA340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30E2323C-8EC5-4F24-8937-3712D0A43A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A03E4B8B-A9E0-48D2-9FA1-60B664691E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C292E6E3-06C2-4004-8793-3C2B735A88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995C1646-B23C-4EE3-9F15-C9E7A472BF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7FE99A98-B5BC-4D26-B40E-AD11CD04A8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1E9C5AAA-5AD3-4D5E-BF04-2FFDF6FEA6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397027C6-FA79-4A81-AC5C-4ED9387D54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DD44D438-AA86-4A69-8AF4-EA055ACD47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E359ED80-3F05-47A8-B790-574CAE4622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FA2E397-F0E2-4CD3-AC43-CF1F218E96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8275591F-0377-4502-8BC8-30AA03BD25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8DBF3E7A-0E2A-47C5-9838-95D5541A84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57D979FC-1E0A-4358-A920-E5E8ADCFB6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D8EF488D-75F0-48AB-BE45-C03B5F44D0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B6D3C9D3-4819-4CB7-9B6A-BC07625275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EEC23B64-34B5-40F4-9805-6EB02F43F0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79322D18-3E41-4627-8E67-215B02D735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DB66D653-D8A7-451D-B015-2F7E0FDAC0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DBB6C1A2-17C8-4386-88D0-76690D77DF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8469701F-9B08-440D-9662-3C9D9C5E62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E68D1BD7-A8BF-4DF2-A7D1-E52DD58332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43D56912-53EB-4EAC-803E-DA7DE0E46F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63A49B37-FBBD-4C81-8183-2D9BC066AE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2E49EBF3-D526-4B38-895F-68AA733120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B6625C5A-387A-4B25-B198-AE3008054F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92E28789-F040-45FA-978C-6D962E8A7F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EDFF1BF2-E380-4764-9A6C-1F38438EA9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F2107204-C790-4CB8-A117-95A0A3622B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B872FA68-ACA5-41BC-AAFE-954F0E1481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B3EE8247-644D-4F13-9632-BAC3A14ACF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7E4D4513-B05A-4662-9B48-A40BB7C69F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2A4A89D3-DE9E-43DB-A5FD-3052021E9F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81850B26-712F-4611-ACCF-177B77C51E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1E21A25F-E322-491F-91C3-6BA3BA5F3D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E63E01D6-8B47-4166-AC68-E1BDB84DE6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3E015708-8AFB-4432-BA73-F11F63FBCB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809B61EA-0BB8-4925-8B3C-C47236915A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38370B7A-11EE-4900-AB94-81B0DF6721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30275B06-1DAE-457E-A22D-77DE048135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FCCE03AE-0718-414F-B56D-FA5133AD88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1B75DCC7-2E53-4982-BAEF-5E4339E307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58B1FFC3-46BF-4EF6-B987-19076C9606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BFF0484-EA71-482B-A91C-F06EEEAC12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CC62A1A7-2839-4B84-A6F4-8D4FE581EF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731B5D65-35D5-4F86-A45F-BABD8D6CD0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8ECFBB6A-C1C4-45D1-89FD-74DCDC0145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8D856EA5-56E1-408B-822E-06713AAEB2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EB5DEEA9-192F-4333-81F1-DAB60CCE53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343A5D55-E699-436E-BC53-B0EDEB75CA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ABD35A95-4C27-4C6E-885B-E7061C661E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3F1533B4-FA4C-4818-B86A-64D666E166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A5AD0586-5D0C-45BA-BACF-65EA652FF7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B6108D72-DADA-4B13-BABE-0BE4513AD6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905AE230-879E-4CDA-BC2A-76F519049E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EDBA7085-9D12-4BFE-8C06-1D7B46E1C2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186330BC-DE2A-44B2-8606-8E5DF7D52D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4ECB65FD-1202-4388-B2EE-AC95C03FDE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8DE16135-F82A-4C3B-8EE5-521B8094D8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69562D37-E7AC-4F9E-9953-BF6644689C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A7C02C3-9498-4599-9360-05008D5D7D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E1A2395F-FFC2-4F66-9D48-D48AF4A8AD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BCEFFD7B-3582-407C-B024-B5F33DEC3F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46AC2C33-53BD-4F1D-A8C6-B36B5DC3E9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D2ECD6A3-7A89-4001-A97F-9FAF7FBF2E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CB70CCC0-4B87-4D0A-8C95-EA1FB22776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FF59AA06-80B1-42EE-A04D-5D3BE6210C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90BFE8A2-8035-4EC6-9DFD-F55E51A5C5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3EE18333-47A1-4459-8884-FB994F509E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810DC991-12BA-4AD3-BF9B-6EE17B79B0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E0E97542-D646-49D4-90DB-F0C7A0E3CD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CF47E15-3167-4AE1-A0A6-EAC7916582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6E04501-7379-4124-BF00-0B3F147240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A8014291-ECA8-41DF-8567-44D45637C3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6776CCB3-3E42-42F8-BE45-8AE949BBE8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1A75CFF8-36F3-4A35-A627-AA2DB6AD29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3EB2189F-7B92-4EFA-8084-BC54BC25FE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70EC61A8-54C3-474C-BC07-ADE073273A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FC351C7B-18E2-430E-864D-D20E5376B2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E70C226B-82DF-472C-8D92-F851E53C06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58C5A76C-CE9B-4AC4-91E9-87CCB8EA7E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1BC3B274-9CEA-4255-BB0B-A42DA12D3B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A314EF17-AEBD-4BEF-8389-A288FB4E9C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65AB81DA-5348-4327-9FA5-28AD8FAB09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F6FA363E-4AAA-4C85-8C8B-896C6A72CE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CC787B80-65BF-467B-BC88-986983A1AA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BB813B41-ABC0-4898-AC24-D326F03E1A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8B474484-050E-4920-BEBA-18FDBE1065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C60E2A65-8B31-4C2E-B8D8-28101774AE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9EC9E5B2-7FD1-4D38-8F40-F422BE8DA2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BB5949E7-3FE2-4D30-97B6-547D498BA5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1112059-C7A2-4CC6-9CC9-0D4E720154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F57568D5-F614-480A-82EE-BEB7565C5B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77590AED-3345-4934-B4C4-8C0B6923C9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40AB82B8-B8B8-4614-8676-CAE0954AF3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D625D1C4-CD00-40D4-8C94-6223A31574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CDD4FA63-F5F3-4CA9-BD56-30213747F1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A1DA4897-66AA-45B8-9CAF-6BAC99BD75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DEBEA977-24FA-4FB3-83CC-DD808E29DC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E99C0276-0D69-4714-A5B2-990012BB1B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404CE643-EA8B-4C28-A385-2B3F655670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9950D02B-37AA-4E3B-9FE8-30420A9BE4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9EB36CF2-E174-4599-A8B0-0104B0EB3C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D6C01275-212A-4E92-9185-29D455600C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8BF69D3A-2F1E-469B-ACEB-AF8EED474D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95B1216D-9EEB-4249-B7A7-D7B2B9B091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7FE98D45-F53F-4D52-8798-FE048938DA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A0795B97-F938-4BCB-87AF-441DAABCE1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BDB2C143-5C4B-4EC7-94D5-592EA1C822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B6C5D04D-3526-470E-B0EC-DDC297AB30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2E360385-3D2E-4A77-A3E6-EC6E8DA8D9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35033785-CCE5-441B-B527-7098F5D2C5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98B16C7B-ABDC-48DE-A955-6C1343C85D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664DB4DC-0558-409F-AB02-14AD394546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1177157C-6508-4539-924A-A80572B003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FB4DAAD4-8779-42F9-A790-D9FA66E261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3326C5C9-8C20-4603-8F94-7C36EB1055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CC52B878-3B83-47A0-9302-B35F6412E5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5DFC3198-D5EB-45CF-ABEB-03CA77E21D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125AF965-97BA-455F-80AF-B8F92B89F3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9284333B-AFCD-4ACB-B399-A3C7083F57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CBB83687-DBDC-4307-B227-D333549C64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44496919-1A45-495C-9A84-CB0EFE392C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F138D5EB-F481-4B23-B8C1-91D9DAC717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2C9AB6E6-0DCA-4AA3-9BE7-AD51202879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281C907A-F28A-4006-B571-BCB054834A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115C5E55-F881-443F-AF1A-82EB854D71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B9FAD28B-9417-4E3D-AFD1-FEEBAA15E2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7E895597-AE51-4266-8BBF-80734CE46C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76FCE38C-C1FE-4871-AA69-CAB057F14E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EBD3AF0A-BBFF-48C3-A1AD-1F31BBB52C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64D73296-25DF-4E70-9FC1-7ABC26B1B0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2F40E3EA-6617-443E-9832-B472C146AD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FC0C049C-DD68-4D0C-A895-56340F27A5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336F919F-7EBC-4DE3-A846-6739EC78CE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F5DE15C8-83EB-430A-9510-9F863A965E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A0BEBAE1-A0C7-418E-9E97-EA13719EBF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1822214D-7949-42F4-9272-22CFDE96DE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8CFCB151-6A2F-40AC-A137-0A357DC277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8B5D4D23-F3D9-40BE-8791-DB267C28AD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A58376F9-812D-4831-A683-7492C3C898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7FA529C1-EB06-4683-8A23-78AAFAB75E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915FDDA2-F977-4F2A-AA95-EFB50F000F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49AFFCBC-1650-4B4E-BAC5-135DF5162B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669F0320-8DED-48FE-8584-D5000C1462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180C7C2A-F921-4469-93F9-AEB914FE85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9D859C51-3A22-4713-8D54-9C3B1F1CFA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52CD153B-BDAA-4284-9FA8-4E434074D0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7E55278-CBB4-4EA0-81D3-D2EB912084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230FB932-632C-42BE-B855-E5C8978FD4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B0DD0495-FEE4-4769-96DC-3B8FA2FC16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5380B6F9-43B5-4FA6-BF4A-3D3309297C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513559E3-F8C8-481D-98AA-A5289B1B86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AF1E9047-E02C-4401-BCD9-C544AEA2D7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FEC24BAE-23F7-4CFE-9B99-2D8AFAB30B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C70AFEC6-7F73-45CF-A522-D69A718BFA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2288E522-18F3-426C-8AB1-236DD929D1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71C94A3D-9D4E-4ECB-8160-833097DAA4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B868481-27B9-401C-9C52-D49517AC21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9C021B6C-1F19-4EC6-9844-F93CB6F633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60A8BA0F-2A23-433D-8616-EA6D67CF6B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ACF7FE7A-20F9-490D-B09C-E8DD9ABF07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9D46D3DE-3428-46C8-9266-9EE0305499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58A32D34-C566-49BE-A3E8-E9C22A2571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DC281146-DA84-4D31-97D0-705216832C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2D11E645-7B0F-4B47-8DCF-46F3FFEF1B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54962EC5-01F5-4671-8A49-FE7B045AA2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F2515A25-EF5D-4B17-9C53-A941B8FDC9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7A203D5D-C686-44C4-B86C-BCB6A66A16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32B82B3B-6CEE-4D9E-8F60-80C0767DD0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6DF0CE56-C45A-4F26-A767-268E831452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70722BB7-C983-4BF3-827D-A2707F45BA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B7FFC25B-0002-47D5-AE3A-C5196C8887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59C9B9BA-EE91-4114-B462-EEBACF0931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DBF710C8-2B5A-48EA-B039-E756C4CB81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E571DF40-FA7F-4880-AA82-7D2AF3E98A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F7ACBE9-BC65-4E63-9AE7-E73A9821EE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28D9DA29-3FF3-4AA0-AF7B-E67DE9E494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96996247-A6C6-40CB-B64D-ED9A3B4C45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DAFFBD38-6732-4C07-9BDA-7021EB84BB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DBDA26F4-00F8-40A5-AF3F-4E81FAC241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290236A9-3476-4C32-8B41-AFEDF7169C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AEDD19A8-3812-4A0D-9828-9FC058B308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5E596A4-37AE-44DA-91AF-662ED1C528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F7864C57-38F3-4627-8F9E-645F7E31AA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D1832C77-F229-4430-B0B4-C3AD4EA415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63AAE8D1-8597-475C-A9F8-F995F31DE7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E48BB06F-7A98-43FB-8B4A-801A9E76FE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F3E25932-156E-4E73-AA4D-B127EA3161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6054B97-A762-4FBD-AAA5-76ACF2B3B7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6D56E181-F327-4CDC-A9C8-2526E0F452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D993AC29-21BE-4455-ABCD-7045A5F5EA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1A948744-D607-498F-ADEC-9C92EED0BF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A808B36D-5C29-4DA2-A932-2E1D454748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ADD526A9-B111-4A88-B478-4F13371352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81E829C7-C31B-4D3D-962A-5A38CB6ECD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7A9B6002-AD33-49E0-AB4B-E9E0499137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A504BC0B-D693-49D7-8B3A-A8E9B0AED7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945F3257-928B-4D9C-9C60-5CE084D5DF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4A2E792E-7AC7-404F-92C9-DFAC5D944E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58494631-DBCE-4673-BEA5-87490FFC1A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F09A99EA-C26C-49DC-A3C1-A92DDB1530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1C0A587D-511F-4127-97A5-E5AD0EF822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9E88365E-8A89-48E5-9AC2-5F97F60471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AB9078E4-F41C-42AA-AB24-8EF3B8B744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90EECFAB-9C4F-4414-BB42-60724A2918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4047FBD1-99E9-48E4-8A81-6556C032CD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6F20FD16-1E6B-4BD4-AB51-E4AAAD7B2C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BFF0D12-5365-4EA5-ABC2-6C44389679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4B759966-C281-4E80-892D-BD99D0D632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BF7EDDB4-BDDE-4747-80BC-F0D33C706C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40211C8-CEC3-449E-8009-A4993B7AF8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B311A5B8-72D1-46D3-9BC3-6D309561C2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E5C5D344-4A8E-4F89-B336-8C82DEE762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93B32303-7D60-4955-AE0A-856ACAC621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206EA854-ED3C-4CA5-9204-BC34FE8B7F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9C194D97-55E3-4351-9D51-3C03B2626C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B2A9FB72-6694-44B7-918E-6D4101150A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9DE4812A-4B8A-47F1-82FB-5A02C52809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CD1C83AC-421F-4641-827E-786E7D3745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86F7DA1D-95FE-4BE3-9DE9-AA9B99A158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4A76A399-3B50-4BE9-9631-B39B081A17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50E5D55-7AF8-47C3-BEEE-407552BBDE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D28EB499-5955-4BF8-9278-0D50A4F0BF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8BE01C65-53AC-43A9-A33E-E82DC79A1C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943F410F-B745-442C-8496-EE791206DB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54881C4C-253D-40F4-AC54-ADA820B05C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F2C940B5-1931-4CE6-BE94-3BF24AAFAC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3F1FC61B-A6A6-4DC9-88AD-3C671CF2E0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350A573A-7E97-488A-971D-E427CFBF6A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86DF0617-AE13-4B2B-B22C-667E3DF0B8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E66B2A1C-1277-4FE3-8CE0-3E86214A38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CA806E74-CF5B-43E4-BB5A-12916BA34F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7AF4B059-6FFC-48EC-B129-FDDF6BCB02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B8F0D87F-9B5C-45D8-9132-DCB470E981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8C138725-224A-4241-9D7E-8DBC3CCA45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A1A1E57-F1B3-448A-BDA5-7F78808A87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BFEBCC21-F8B3-41F7-AC4A-AFDF495E6A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28513D03-BB0F-4E35-913E-D5EA2C1B19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59961311-EC91-4F6A-B2E4-6708B8FC3F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7C81ED64-2992-42AD-AA32-CB0A2E2FB1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919A8176-D7F5-4E39-B879-CAD70ED31B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D31A584D-B27A-4EBE-8DE8-EF35F638FD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9F5DA96F-80BE-4B53-9BED-C0E14CB0A5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B1FF69B-87DE-425F-8DF1-1E3EFBFBEA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CBE8F8B3-979B-49C9-B7E8-6CB3D4F554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F2928977-18B9-41C6-B12F-6ABF5A6BE4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E1CCBBDD-A0A7-44F1-88F9-0F6DCAEE80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2F5C325E-FD56-45A4-9253-31B00DA344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692F88E2-1196-4C4D-A117-8C4DD22170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B2C55A44-3A1D-4789-A3DD-A378FAE96D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8E2B4FB7-23C4-47FC-B188-80C47800E7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4976B321-0896-41E2-BFFD-3ED14A52FE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B62C30FB-77B8-407F-A087-AE9B69CF4A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D6555900-54BB-4630-A6BA-996850AF3D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9DBBD31F-29F8-485C-AA85-5BDC00584F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46C38395-22FC-4009-8BFA-772C91B439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9F10DBBB-5CDC-45B5-AC7F-7004B368EA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59C1A449-5C78-4310-B401-36CE9C421C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2B2C22D9-D286-49C0-8C76-18161D1724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AC9F7E58-5723-4055-AAAE-440505FF08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5B581396-9AD8-4A23-8159-12F007EAEA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3ED2ADE3-4CCD-485D-AE40-9AE2519031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84AF8F39-22D6-419B-BC69-1B92C0FA03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77F56EFA-55A2-4A2B-8979-AA815D1024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8FA0D52C-CE0D-4E4A-AB5D-9887BB734B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A81A5EF9-24D7-4001-9804-99D55057D5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603EFF33-93C7-4DFE-B2BB-6CEC0B9423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713C24E1-58B1-46D3-AB13-76E588F579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7FD6130-A1AE-4970-82D1-BFD97DA84D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3C9D9F69-FF02-4058-9923-56D3E06C86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A6BEAE31-C446-457E-B304-CE75392E43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7DB3D379-7C4F-4233-8526-2E93CFB761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50AA1432-0E49-46B4-99EB-EE82B38F5D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944C66F4-1953-4F81-94A1-EAA308F86E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971E7910-48CA-4811-8A0B-0EA02023A9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7D455A0C-DDEA-4D7C-8D67-39C3CD884A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C5377007-D0FC-429E-BF99-7829BF3CF6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C4287A10-C9F5-47F9-A845-50B2466996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FBCF3346-3AD4-4082-B6A6-02AA66F496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E7E5805B-9DCD-4413-99F4-E84C5A3ED2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C2711B64-861D-46B7-972A-8CAB80E87E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840AB334-4791-47E3-A4C9-23AD42D7B7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D6C6407B-46A5-4020-9446-4BB596C745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484A4780-2116-43A5-80E7-A044880AF1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4563EAE3-70A9-4BBC-89F7-75AD67732D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2E9306EA-C33E-43AA-89F0-7D742C89F2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997B3102-9C76-4B0C-8A1E-1F39459641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936F9AB7-1D79-49AB-B68E-5B6C9F44BA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18F478E0-F44E-4F59-BAB6-5347F8B8ED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EAB9F041-6FF4-4EE4-8BB6-B03BBE3E93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8DF68953-E40D-4315-967C-D7083F3744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2BC8BE07-7159-4B5E-9645-50CEE44B8E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F74424CC-9D8A-4EFC-BAF8-476A9195BE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95208FB8-2F3D-47A4-9315-C140E0A061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3D832365-FD11-44C5-8221-F91040AE64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EAF2F950-09B9-4E00-B211-F20FE32311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8419F0AD-55C3-4E1B-8514-8FD53326C8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F2EEED7C-29B6-452C-98D6-69F2647D53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1284D4AE-BA96-4245-9C34-6F27CA5D27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5689C597-BD1F-4EBD-AE59-BBFA2F20BE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65541AA8-0C43-48B6-9FF8-1BAA6B5BD9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56B275BC-E073-4A07-ACFB-6F4AC9EF22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E8A320F-4556-4B6D-9B71-B77018FF0A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214E663-0A7F-4A40-A8C4-A13CABB34F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DF37E288-41CC-4A80-AA39-8DFA646C68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9EF30AC5-4E06-4BB4-B37B-0603E4A29D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B257B8FB-F1C8-447D-B32C-36CC377F66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5CB57D5C-5E9C-410E-83EA-9DCBABB05E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553C63D4-4A35-408B-BA36-2328B33A94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EEB24E41-A78E-4F4C-8DE3-5B59E65FA3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CEF0447E-D0ED-46EB-BEB1-72A856CB3D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E6A6E5F1-D58D-4093-9759-DDB74BC85D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5852D467-C34E-4AF9-AA18-D3F5089D54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D5234CE3-3668-4B48-947C-E3E143D503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B0439D78-375E-4DBC-BAC1-1DD0D6666D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35160530-676D-4632-A193-94024F8A1F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BD4671FC-A620-4458-A3E5-94B01E5C57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264604BA-9C8F-4912-9ACC-47A97BD3F1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773003C-4AB5-45E2-8244-776589CC80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E02692B4-BFD6-4B91-B30C-72E09AFCFF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42259025-A3B4-4D1D-A5AA-3B488B23E6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30173BFB-453F-43BD-9008-B802C3802D0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6ADF92A9-3F20-4997-A887-88C2D9AC0C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FFED2E31-2D80-4CE6-953F-403460FD54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D9A5D95D-4878-4D9A-9E44-BF1399C0C9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B8F4143A-48C5-49F7-8E0D-DB48873A76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E5BB1952-6B6B-40A1-AF73-37D6DD78C79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7AE67613-0218-439F-BA55-C9D6D63B6F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B63EB9EC-5A78-4207-9055-592512F2D6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5B702E14-0E89-44E0-9F61-DB02A86A30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7D4459AB-A857-4A2D-A0EF-66621BF59C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91F1DA66-6407-4989-B692-7712E245AA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79D8D0A9-6502-4939-941A-D4BF2E9C69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DE94CEB0-F0E6-4806-91DC-52EB66F591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BC6FD3F-CCA2-4B78-974D-1D081C1A63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49611EFD-E49B-49A4-9D10-35FD072A2D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51364BA4-8D40-4140-B62F-D0F4DCB438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DF55B9F0-89C5-4859-9D30-25620707D8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E0AFF66A-1B39-4210-ABF6-DF77D4106A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BA845E2D-C96D-4831-AF7E-2C9487CAE6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1ED8A9C9-4ADF-49D4-8143-B304F7B1E6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AA439BC8-A713-4DAC-9BB6-2B6CF8B460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71DB3FBE-478D-4870-91BB-4BF68FCC6E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C5CCBCDA-6244-4D62-866B-F347B83735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87B209D5-DAF5-4A0F-8848-FFF14BD547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5350337E-33AA-4B39-A6D2-AE93FA06EE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F3862007-633F-4A85-82E7-9771376725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F7BABE59-9697-46B1-96D5-701ABC8ACC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F443ACF1-70F8-41EA-9AC9-A0C9A042A1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48F08588-4913-4711-ABF1-E28F9C39B6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5388307F-A4E1-444F-8766-E858A2B6EF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E91F575E-1EF0-460D-A433-60AB387607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21672888-5901-43E9-AFD6-667A70B41C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E0A455B0-D619-462E-8FB5-32694DD4B3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317A707D-DC63-4E9A-9D44-3A51A11532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2467D060-208E-4A4A-A19E-DBE780541D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A3979E45-E3AE-4BF8-B04D-A61714890A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BC9AFA5B-9AAD-47BA-A11E-AEA091E4E3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D7AAFC51-DFAF-4B84-B826-77F433A2D5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3616AC5E-1B83-4CAA-94B2-05D94A26A2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16721D25-EF38-4B10-B504-782D3C4E92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8555E52B-B848-4D3C-B8F1-7476CCEA46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1F92D78A-3426-4241-920C-D8BA11A5F2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ACC29AF8-4EFD-4DA6-9EFB-E19E8E91DD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39D76E70-628D-43C9-9A64-D072CC021D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90C415B6-F48C-4034-9DDF-C45679DF0B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42F208E0-98B3-4EB9-B3E3-A36B8011E5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59F56844-347D-4CD0-962B-3D452DCC0C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3CB9B269-FE94-4A36-B9D2-CA1BCC0AC3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FFB037A8-43E4-4E37-B100-A1637DA936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2401A5B1-8260-488F-BF77-7710079DED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A5FE6923-F9F8-43AA-A6BC-EDC86F6FC6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77F6A9E7-D6B1-44FF-957F-5121F873D4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F2FE6F6A-03D4-4757-B7B1-B77CF65667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FA92E19A-A073-4801-988D-8A7BAEB753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61487D73-A97A-4334-B3E5-F38541C4BA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DCDFD818-9B1B-41DA-94B9-D7FECE9650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5A01977D-1252-4CB4-93F5-B81A7503DA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E228BDEA-97DD-426B-A43C-9B3E4378D8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C99CF443-2847-4A98-B1C9-36594DC98D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A6D5C4D1-1013-4B1E-AC39-DF68EBA40D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4598B763-1B79-4556-9D64-251EA72BAD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82C7552B-3681-4DB9-82F8-683D8272F0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BB95853E-F543-47D1-92EC-8A7268933D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B88520F1-B63C-4AC4-A402-989E1E74A3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F9630242-7CD2-48A6-892D-AC7228E226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38BE78C8-6379-40AC-8DA0-28E3311B72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F3505F7B-C6F8-430C-89E0-6B1CE2E9FC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95843087-1934-49F4-A722-A695B9E182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E5234DD3-92CF-429B-9B82-AFEE870295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5330A967-C13D-400B-9251-6F221E1370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3E92FBAF-5F14-41DA-8DEA-2C52F5AAA5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42C73700-F3B9-4B5F-9F24-80DB2672C3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C9A85DA0-221E-4FC8-B625-E774CC5E7F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F5A82B77-CE24-4B39-AF00-06C29F31DA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35431420-324E-4F0A-8CE9-C8347A7F46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510E836D-FF24-4C0D-9D5E-D9F63C5F2F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42C0E0A1-1E3D-4D67-95D5-1ADA167C9E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7726DC2B-BC0F-4E40-9698-5B335CAEB5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525B5C20-3158-4295-B246-5C569761AE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CBDE390A-EBBC-481D-8D93-255773DFA6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B56E1903-C1B4-40F3-BFDA-EB3B8E0388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DA6F3C9D-B37C-4143-8B1A-939C8FFE61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AF5B6CB0-988A-48C1-AEC1-2F2EB20AFB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EF675872-A449-4362-9F6B-207CD9994B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2990A01A-F5EB-482E-ADF0-A775E0DC75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B5060D04-84F0-40BE-B012-3DE16BF0ED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6CF4F0D2-1DF7-4C44-B606-4603B6EB7E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E3A302E6-F793-4AB4-B017-F7864FC22A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21A9A0AC-D68E-494D-A5B4-A5AC2C6E8C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550B5ACB-FE68-4A60-810F-B5198F81D4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979B9275-F36D-4913-AE46-52F12822B9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DC9FF382-B926-42C1-9578-2AB9E0BA98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1DB30E5E-5A81-4676-A9F3-A005112231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1AA48E45-6B30-401D-A5A9-D4DAA84E2B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5F43C8E8-DDE7-45F0-AC68-DBC34C2375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5A143892-3A31-4046-81C8-B4AAB9F2FE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886D4577-FDD2-4B69-8443-5822DAD9DF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4FD6602B-4407-4E1D-8BC5-4585F42B5F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32D69253-4ACC-40EB-B746-EBB1D0C526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EDB4F464-7B63-4F25-9811-BE9EB421E5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7362030A-CE9A-47B9-B69D-D99BB1D0EC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29FC7DFE-3D4A-44C5-99CA-FC1510724A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A23064B7-2228-4B5B-BDD2-2D41FA7E1F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CD6563C0-7262-42F3-ACA7-0AEBBA11F9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C2ED2B67-64E2-4462-9633-19A60B34A2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E233ED5-2516-4066-A971-B1F9E16FA2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36F334F4-CBB1-4DF7-B844-B4ADDDBBA2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ACE19643-991E-4ADA-9631-73F77F9199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66A840B5-EFE2-4F1C-8260-62528D7248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8EAAFF1C-53C4-4465-B227-924D89D97B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F258E234-822C-4729-B161-F69FBF38A1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9807108E-1CB6-4CC6-935D-6131CF6FEB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33985A93-E3CA-46E9-98ED-D1A9DAF6A2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D4C3F844-1426-446C-A6DF-D7FF0B1A8D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2D855EC2-8B37-475F-BD57-41F5405F1F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1807E9AE-0CA4-498B-BA5D-00AE9C08C8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7A264EAE-5CF8-49C8-AD21-F1F5AF5CDE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1F71622-8005-4DAE-A624-2744E7D2DB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A746FE88-A0BA-4340-B7DF-0C549344BF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FEF01BBF-34EB-4A54-A49D-38C90F2CC5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9386B334-58A5-4CDB-87CE-744048D72C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2AE3002C-920A-441E-BD3C-CCED709EE0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5FD97FBA-B5E8-471D-969B-3D1D76E943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721BB86C-DAE2-415A-8104-4AD65802BE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AE0B985C-DB3A-4602-8D70-894167523B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760AB4F9-89A4-4C61-9528-40CE27053C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6100CC0D-4F1F-43E0-B0C0-B7C8C3C78F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7E69A5A3-31D4-47BB-B498-9A500D42DA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F397E76F-3FDB-49E9-BF96-AB3453191A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A131768-CC59-4B65-B5BD-2670F1AE05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E8D14131-8599-43BF-83C6-180168272A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C115BFF6-1A03-4BAB-A787-E68E313318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CB30BC4D-BD89-430F-A6AB-AD1D28C5C2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A1C50C3A-4607-4A69-A5D3-6D634EE0E6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68E11ACC-1BC9-4B91-9C95-10FA43E4D9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E50AE11B-6156-4CE7-AC9D-7600EAC8E9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79C043A5-2D99-4056-B5C8-859273357F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37237F61-7074-4E41-A540-315AC2AD14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8A5CB470-E7DC-4A4B-828E-4383D5B21D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5342B587-8E8E-4C22-848B-669C28A0B0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677DABF8-C812-466F-9DEB-C37FC420C7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90C54302-9E1B-4F82-8DC9-7D42D697ED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5F1019E6-A03F-4949-B87D-4E742AE833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725B877B-B254-4CDD-9B05-33B1EBCDDF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3264E3EA-3DA4-4407-8455-3575EAA510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5843CFC2-D42D-4D0E-AD49-4B9E3DABCE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E8D0F953-6D01-4784-A014-1CC3220FA3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68038C2A-12C8-44F1-BCE0-5D16B49473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287A54D3-17F4-4891-B938-00BB66E89F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1755B191-5C7B-4AA8-8715-322BBE1B3B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3A6A6C72-818F-47A4-910E-78CE5C185F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1B574AD9-20AA-4BA3-BF55-FD0095B694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E967A5C3-73EC-4738-91A3-B32587B5AC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B8B26323-817F-4FF3-97F8-12AD0F2E00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C7FCF3B1-E6D4-443C-9F0B-50CBCC844E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CAA10F6D-64A4-47FF-A629-949F8584B4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00AB640-2FBA-43B0-86A1-466C1BA7E6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642793C1-BE28-46C3-A8DE-B1AD116A7A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874B57E-6469-41FE-B40F-42BB3875FB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310C81DD-E4D9-4C22-BED7-F006FACFB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72B9CA87-15B7-44A1-A91D-3812A8B76D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F317D246-383F-4D45-B584-E8CD2AF11C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588EAB91-228F-4B0A-A9DC-9461F70ABE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A9A56F21-A7F6-4136-BCFF-FB4DFD6B9A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C60B48E9-A68D-4ADB-974C-298BA9B81D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8CC77968-EB88-41C1-8B97-18AAD35C9E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17C667B1-1DD3-4562-BE90-D70F89B697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A56B7718-A40A-4865-A166-CA8E6AAE5B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7FC90DF6-18E2-404F-9620-627EE54041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DF61556D-ED5D-4CD1-9E76-8CF9A12A0D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10E550B4-CD4A-4787-AC4B-BFC16CBF4E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8D97083C-92E3-47C2-ABCA-3C32E1E6A8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E2A789FD-0085-4517-9491-F3A759B393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68FFE6E2-94F6-4D6F-AEAF-C40F19B4B6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BB9D4E30-51B9-4A98-94A8-6D52035591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6C890095-828E-4A28-A021-61C618411E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E9481BD9-F848-457E-ADCF-233834394C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3D7DE70E-3461-4346-8C31-3A90952AF5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E57C3381-679F-4C80-A69C-CE7FFD4779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009F7090-7013-42E5-8311-98D8C31A61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BFCA67DD-B056-4D86-AE92-AF5B9E9D2D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C5DD7ACE-4040-4540-B1F4-CDE87B8101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B1DA87F8-FE1C-4CAE-ADB5-45945DC9D1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71FD272B-76CB-482A-81BF-BF61549E29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80B19C22-B464-4AD8-804A-11442DD2BD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51038407-D98B-4FF5-8D37-B858056296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71733D73-B1BB-49D9-8EAC-36F5741A44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5BE6A7CE-F29E-4B24-9F6E-914A544F84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FD25D17C-3228-4615-8324-D9E7193E65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BCC6988A-24DD-4762-A1FA-7467FCF351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E2AD6CD9-D3EA-4508-A3F0-8D1D8D6FEB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18CE5B76-41B6-4BFD-89E2-8F51C3942D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1AD3396C-429F-4523-82DB-9268F208E7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E3B53261-1EE6-49A5-B72B-6969E96988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98685B16-5A04-4D53-9CF5-80E7446B0E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6DDF77CC-3B92-402D-A263-19E82939B1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28667240-6908-452E-B797-3BE8AA8C34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CED50CCC-1EE5-4059-B674-15EA591F82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7A2D16D2-4701-4F57-9A99-28EC8FCA8A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F0C064F2-D725-48EF-9368-7A98B526AB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7A6A400F-D822-4C91-98D7-D907D0F6C1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6068506E-1EC5-42AC-8B28-EF2B32AD95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10516E26-066C-413D-AB8C-DC71D7480E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7B14C978-419E-4A85-915E-5B79712B08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7EC20775-4CA4-405B-9381-AFA630927D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7DA2523A-6175-477E-8253-F1E670A53A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421AAD48-6C1F-4F0D-B60B-0E197F8883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C3EC2603-B584-4566-A39B-14C1D38BC6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E08784F6-F7D7-46F6-885D-A8110DAE15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E6974B3A-E48B-474D-A546-7EF1B45230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CFE30C8B-F75C-4507-93AA-A5D6C3EE31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502BF550-DDE7-4636-A4F7-F85B3116F4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E7E0AE27-23FA-4E2C-9C9F-0C812C88C8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8C734B52-7808-43EB-93F0-AF3F65024C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CE8ADE22-103A-4CCB-B3CE-72CCCB49B94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B9A2AA45-D9B4-41A9-AE94-F0518B26C8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50E3CF3B-C5A2-4B33-AD2E-96374CFDB2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25EE43F5-D6EB-4702-8BFC-B529FCDF23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60DECDC2-B16C-4CAB-868D-FCB438CB6E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F1C9A190-C51A-4F62-B67B-0060B916BE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3FCB6081-A410-47B0-B1BC-FBE22A03F8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BBB6F9F0-7B4C-4A6C-B20C-EDC99C7B1A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BF481E4F-0A51-4D26-81E7-93EE2D087B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D0F8033D-5627-4E7A-91B9-0F6D9F23FE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DC59A194-AE0D-4B9A-95AB-4A2983D3F7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FF053635-B242-420C-9FA2-27CF768FD7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447A7F6A-86CD-4A94-AE04-BA1E3D96BF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D16E820A-D73F-4039-9C3F-0F132BBEAB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4CCCB914-199A-460D-82D7-0DBB03F60D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1406A688-B4BC-4E60-9A39-EB8416EB41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250441E0-6B14-4145-A19B-A6B6B4E01B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C93D04B4-EBF4-427B-BE91-0291EA3CD3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AC99CDF2-3740-4567-B300-1E5F5A9C51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5C868F1-259D-4FD1-A2D7-EE31BF7587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55B4DA49-B96D-4A20-9671-1492EF1131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84D35374-7E92-43A1-A81D-202184FC15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828B6C7E-93BF-4057-90BB-E1AB7C52AD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E3C6D1F3-C6D7-4072-97C3-81DBCE6FBE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C6E903FD-B4FE-43C4-8174-27A54834C3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CF3DFA96-9FD5-44C9-BC2E-83104E230C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4EB99972-3FEA-4878-B1AD-AB0E858697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5F812B92-E1D0-4FCA-AED5-C02C435A00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45B1612E-67EB-4BB5-B2E3-43BCDEA572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F78A791A-CFD1-4464-812F-B94CE08F00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ED6B12B4-36C1-4B59-8FD0-95F2C2193B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FA509CCF-5E86-41E3-ADCF-683B2065FC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FDF3254F-EC7B-416E-8570-87DBCC959C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07699A17-DA07-4921-969C-21CD649A8D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AFB3C3DB-B823-49C2-B021-6C8AA17CFB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D13368A6-C469-4A50-B403-A8F8F04951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5794AC12-9F78-4B5A-AC77-491EDB38035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F17B9478-2E63-458D-8284-22626938D8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6571C765-3510-43D8-AD52-8E096FD201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3D71D81E-CEC2-4784-9A9B-3DEAE3B2C4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8CD64E9F-6197-4D9A-98ED-65B7DE98B1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2C004DAA-6C4F-4A56-866B-51B0C6E934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B499E40A-1745-495D-A53A-C07E60AC7D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29A3D6D5-5FC6-4C25-9AA2-9CAB752AF0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62506A77-E94F-4289-B369-17BB01BD29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9C095634-4608-4AB7-8BA0-AB70B62248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208085D3-95CA-4117-AE3E-DC1DE7531D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ABB2BA75-F4A9-49B8-832B-19E3F2CAA0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199EC34D-C7F1-4F68-A12D-4DFBBE920B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55C6125D-15AD-4D5B-8003-5A913AE7FB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D7FD2972-C6FD-4D5F-B9C1-EC205394A2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46D7E73B-6722-49AF-8865-91B568BDD5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35A68990-F1F1-455E-8647-0C4FD4B536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5899AEAE-CD3B-4FF3-A61B-2F04FCD240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1B07DB18-F017-4498-A301-809074A6A6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B5E834E-D3BB-4A76-9F64-F7B12117FA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382DD90D-17C2-40DE-AE03-854F3DC356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616547A9-32ED-4694-8004-1B3982C3DC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C5C9AFCB-49F2-4052-8C81-75DADF3129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D8586A0C-4D6B-42B7-A6A9-A454FA0DE1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6F2191BC-FC20-45C5-9580-7F71E6B4AE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7F9B6E25-60BB-4241-8C47-266B783E92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69C7D7C9-1AA6-4ECF-A5FB-2EBE0EFAF3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3EC0BC05-FC05-47E4-86B2-B53DFA1FD2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283B7136-EFFE-42BF-8C3A-49F04518D6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72EAF73D-CA66-41E6-9FBA-DCAFB69DC2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85E07CB1-0208-42EA-996E-A177258632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F7C6A38D-0437-4896-97FA-7BA590A688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18E7C1D7-107E-407B-BD38-A850F6D558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1E997B6F-A28B-4D18-96B1-0BA29EB647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96E04C34-A9CE-483F-8242-CFCCEDD051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29D7BF55-146A-489C-A252-59003FC185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27F5F5AA-5E35-4328-BF72-E1F754D5BF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F9951A56-432B-4E27-90BA-47ECCE273D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CD2C6E4E-2D3E-4BBA-8875-101B4F1C67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217F1F09-B22B-439F-A818-D61F880A51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54FD7583-4424-47B8-A9B5-DE3215DDAE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C7D7D9E-885C-453C-932C-12C19930EA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A40C6DAF-2227-480A-A336-0A64751EAA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C988A0F9-68A0-41D1-A3BB-AB13F64948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E9EA6006-47EB-4875-9F9A-95EE1BC949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6BD19AAC-D82B-4188-B180-4D2E1C80D9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99C3CDFF-6E6D-4DCA-8244-7E8B6CA76E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AFBAFAC4-7060-4653-90D5-FA0FC3C364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7AA9B8A8-DB0A-4B0B-8BC1-5DFD4E9726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992E7306-F056-4BA1-B617-03C535CCAE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A7F3C51C-BBC9-4BBF-A010-2BBD26DF62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BBE4D2AE-18CA-482A-A0C3-0412725BC0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8A9239DC-6DCE-4F0F-856A-426ED378ED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5C51B0C0-F887-4CB8-9FB2-478C31DFEA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F6067257-F14D-4C6E-B912-4F7AC243A7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95661645-229E-4A2E-8223-065908882A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518DBAE7-5476-4A97-81B4-3C05750447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EF515B26-20C3-48B0-AF79-1F1C665B35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53D1077B-DCF7-43B0-8248-BE91FC6F68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FE3FF00B-94DB-4534-8010-017EA20BBAD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57C62C99-FA05-4285-B5A0-725F5CE0AA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9D0C8794-DB02-492E-9294-1ECD0F57CD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610197B4-4E2A-4B59-9142-A66B4796BB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24F18AFC-0CE1-40F5-AA1C-E7F24701CC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9E6A8A66-516B-4B4C-AF93-5ACAAE7C25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49B737E2-DF3A-48EA-A76C-EF69E54C63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889F3A91-B16C-4A47-B57F-E17FD72AD0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FC55FCED-23A9-480C-AD87-984CE46846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DBFA6A52-6A56-44AE-B4C6-3357AEBF4E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DF97C64B-3C82-4EB7-A5CC-246FF6461F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24115DB4-2EF4-4843-95BC-B1EDF1DC19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74180FE6-F155-461D-8B34-94FA16CCDA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874D2BB3-52B4-406A-B466-697DDD202E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215A811-78D6-4D7A-9B57-33381B35C9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27AFCB12-3B08-43CC-B3FF-8E0F9A1DB8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E9018ACB-CE72-478F-8B31-88F849998D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A2736A72-9EFA-46C8-9722-B26CF88D57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8AF8FB61-ACDC-4639-A627-CBAB6960A6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F5C5018E-A162-46CA-9422-0C86496895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EA78B776-E06C-4B39-ADE3-58EE81183D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D6499533-F6B8-48DF-A880-754DFEE39B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604231BB-2FE2-4ABB-B607-AA96516827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2916792F-B341-4FCE-A889-5A79286E6C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CB53261B-A5CE-4849-9DAA-98A43E3DB4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7027C54E-7DBF-4F61-8308-8A0D1A59D7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461852A9-07CC-46EE-989B-DD22771928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64B9C566-070A-44F3-A4E7-07C0E3A033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4BE5BBD7-9AB5-4FF3-9964-22C5569E59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D83DF08-2C4C-430B-9054-F581B9DD03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1B78B2EB-5A34-476C-AD21-40D481E2FC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73D0C014-A7C1-4CB9-8B16-6052ED87B5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14721BD5-AB7C-437B-AA53-D61EEB0642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90C4C348-00DD-4F83-8A63-17D71ABC13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97FC9350-B323-4B0D-8707-03D1DADE4D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E13219AA-3205-41EE-BF0A-CF3F4787FF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6091076E-B42B-4785-BFDD-2C79939445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83558902-DA10-409A-B618-D2718B83E8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C6D924ED-11FC-49F4-924F-D66FC50873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1EE8A617-374D-46B9-8718-BA892D1152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2B547AD6-9359-4FEA-A15D-8DD4845039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E646053D-3DA6-48FE-BD98-FC44C39C6F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C7CEA8C8-F2F9-4013-9B54-1683BFF67D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CBAC9E5-3A3A-41F5-B405-9BC9CB311C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B4C72AC3-2339-4CE0-A5D4-4CE14C402F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16853CAB-286F-4D88-B560-A66F9C230B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98B73773-E0CD-4551-A00C-34466D4DC4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F043F166-4BEF-4A6E-AA8E-EAA2E1A510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76FC92BA-081D-4635-AEDE-07816A245B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B109F4D6-CBCF-4D46-B8F3-FBB284CAE3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A0A2E1BB-A814-4728-98CE-70B23E6D45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458CC758-BEEF-46B9-8544-A9ACCAE0F06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2B42B924-476E-4BE7-8068-C1F8BF5B3A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2F4ABFBE-B84F-48F7-A9E4-15BE240C33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A90D52E9-A49B-41D0-83D8-8CBDB1F637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B88DD429-55FF-45CE-97CE-B0D28F541C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9A2A11BA-FAD1-49C9-894F-F33688783F2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90BF6006-6154-4780-8EC6-1F7DC8E792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D0CC295D-FB2A-4923-A7E6-AE8D60639E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6CA33D4-CE0D-4220-9C06-686C05C68A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4285D2C4-75B4-4EE0-91DA-E41B7A7B24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9342B462-D55D-4C5E-B76A-406C10ADFC1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88058462-13C6-41E6-9A68-1AEDAD39F87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CC38F4BE-3DD1-4752-B2B8-E0C085C64B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1C2B606C-CF2B-4CDB-9828-06E268CA13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4D133628-CE3E-4827-96D6-787D2E5D28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EB4AD075-EC01-439D-9579-E2779320B2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F94E6124-288C-47A5-928D-4403A640F2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E6BF1941-3129-4A6E-91CD-C814FA6A65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E0F9604F-60EB-4975-B654-07BB828EA9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CB86D28-97AF-4888-9D72-43CF7B203C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FDE9A7F7-0718-48D6-A39A-49DD534252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2F55761C-82BB-4B32-8994-66E6127491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5C2D6398-8E1E-477A-8C71-8C6CBF61CC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BA6D816A-0CD9-4987-BA60-21F3DB7B85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AF0A7095-8B21-48E6-BC87-0AA2C8F40B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665F414-45AD-4879-9D83-F9D28FB7BF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9553C3DE-B801-46B3-98E4-FCC4DEF239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6BFBDB85-C2DD-466D-A5E0-21DF155081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9D99433C-A31C-4CD9-A264-34CA2D6D69D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AB07CC80-6336-49BB-84A3-592FA3BFF5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BCD599C2-6420-4A00-85B7-56BDDAD8CC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E29F54D7-F7FB-4F69-99FA-FDBADE97076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60119A5C-3208-4FB6-BBB8-39498FAF5D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5496ECA7-0852-4392-81D2-E410A0189D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3D7C0CF-B558-4C91-897F-2D002271AF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3D9FC11C-A09B-4B9F-B990-C4E943F143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1E799C5B-6BB7-481E-A237-660EFE4384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F4E2B580-538A-4904-999F-13CBFE948D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6AEB87A9-A51A-4BE9-8977-F34BD4A402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4A45751A-9F5D-49A3-9351-08AF49DF89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57F805DE-CBE4-4750-92C0-9088F2D69B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64CD0EFB-93C4-42C7-9AA9-8FF559017F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D9716B3E-9EA7-4E72-899E-C57B5C958B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BA353A1D-2A78-4121-AA8A-FF02435B4FD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142C44A9-EBB6-4D6E-85D2-6B95A71B7A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23961625-38EF-4418-9567-7725F1846F1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BB0B75BA-636F-42E9-BBF8-B1127C5E8C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F93618DD-100C-44CC-9C85-3E254062B9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CA95E2E3-AC79-42C2-8836-E83330C95E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8111ACFC-0157-4369-A634-77868D01E31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8C32CC79-8157-49B9-BCF8-172BCD2C65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86E4D65C-F99E-4848-89C0-801814A0BE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92A566CB-305E-4747-B904-7C025A7DAE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CDF7BBAB-1881-4C14-8FAE-C2C4C31453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671D6B8B-1667-4B80-8E05-B5C7E7A5F2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623F52F1-5FF8-4966-883B-C8E32FBF40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9B2B92BE-1FD9-4A21-9CD0-07AEE4C9BE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25A25BB9-757C-40D8-BD31-6FA76E7878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6CC54CFB-6765-4057-BFD0-CDE437C807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AD5F6C6D-C75B-4BD1-919C-9F54AAE951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D10C97A0-F231-42DB-8369-70794FAC78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32EC5B2D-D4AD-45C7-9CAC-7ACE97BAF4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CFE7491E-EEEC-4D5C-801C-14A85499C0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58A6E8A8-0D1A-47E8-BA7A-9A3D8D86C3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6A488DF0-1ACD-4E8E-BC75-C75DBE578C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A95ECEF3-BB44-4340-A535-099541DB58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4C41F885-9D7C-48C9-A55C-9740AD0F4F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81E7321-66D7-45AA-AB0C-B177E4DCD5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6C7D2E09-D9EE-4802-A985-5302827EED6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65614A8C-005F-463B-9B3C-0D5361A2AC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32896D20-2C19-4E96-9196-48B8E44C3C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B618151-7A78-47D0-9124-CA6E117231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4B727C79-B65F-4352-9BE3-50D51EA95C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25994857-AEC5-4B2C-80B1-4F96BD401F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5465F147-11B3-4AAB-8036-0AEC8FB5FF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CF82B75D-4EF9-4AAE-BDDF-222F3649D4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D57A8F6-8199-4E36-B9EB-C585BAA11A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36545897-EFBD-413C-9503-9D9FDD900D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A061D4E9-A064-4F0B-BD74-CAECAC1802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CB6F65A4-2E1F-4049-A649-5C969B1170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3D5FD21C-CD5B-4BDE-9BAD-C56EBD2B29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BCA3976B-8378-4E40-AE51-2DB2022048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BCEF7C85-4570-4E01-8832-7812CF97E2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EDE6D8DA-54B2-4A5C-AAA6-9328B335CE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1AFFF3F8-4289-4014-A030-DA81BA8D7A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AF32A620-5582-467D-BCD7-43E2DAEF5C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247C2F4F-331A-4AA1-A3D7-43BC798314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24FA2BF5-C429-43B2-949E-407573C65E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B6AC0A19-5082-4BCD-9A79-B263F525E5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06DD9412-BE93-477B-935B-F4B7DC248C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7CFB7FEF-530B-4545-86D1-3251767376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22226439-1DD7-4813-8AD6-3505BCC901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4D120FE6-2CE8-40AD-889F-81D9033F5E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FFE0B20-BBDC-4121-9342-4A3BA50BEE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44DF99B0-FFBA-44BB-A27E-BFC3E97664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31A32F40-5FA3-49F3-8402-8156F864D3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39AF3349-1AD9-4921-BA10-A7E1FE82CC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4EDA6ED1-B703-4613-95B3-E65DB9842D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3842DAF4-A4F5-4D3D-A80C-168873A815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1712CE84-4440-480A-A16B-31A1646B5D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B726256D-C592-49B8-B23B-8AB34E8A0E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201586B8-A86B-4FD1-B63F-673446676E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9609C8C1-E881-4D40-9497-8C66D73ACD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5BAEEA9-1425-4654-9DD0-FFAE398EAC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A38A0A5F-B63C-483F-9883-DD0B92B792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D582D790-3C58-47C0-ABDF-21467096F6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887966F6-6EFA-4E5C-8180-2C988EA03B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26183218-BA23-483E-A2D3-8B3DD22B8A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A5908C84-9758-4C10-834E-1317397C5E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69EF1BBA-1871-402A-A762-D8CF7FFC2E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5242AF67-A038-4DD6-8723-B015A6C37B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9AC5FD81-069E-42C1-BED9-C6C7F53E98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AC03564E-6E4F-4497-BBFE-CDE585D173F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B7C54053-BDB8-4E47-BC61-ED64233E26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AF718362-12E6-4CCE-B8AC-99AECA8180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3116B7B8-9511-4BE4-AA51-F4B3187FF3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CDB6DC14-6867-40D6-89FF-61D9A55A29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2C250CBC-A270-4DEC-A91C-F82A934BED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DBB73AB3-E418-47C5-A07D-303F82BA4AC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35254C5A-D6EF-4243-9D15-7D2674BA65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2947E6B2-883F-4052-B8CE-510A79E813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EF8CCBCC-3FD1-431E-8CA4-9A82277668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5BC7AFD1-BEC4-416B-BC38-7DC658DC92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40C5321D-6711-4025-A791-1153089E13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BD5EA0EA-3440-4FBF-8AFD-9F61AF3303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D932B70B-DDC4-4701-8A48-126603B80C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66CE3195-9B18-4823-B350-034D88702C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601C7891-9295-49E1-9596-052E0D0376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7E367F4B-8920-4518-824A-4504C0C6B6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153FEC33-D8E4-47D5-83F4-CFCA6965B1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432B7E62-1DD5-45AE-8004-ECE7B30280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E7648BF6-176E-4645-A253-0349F63A84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F851EE04-5E59-4E67-A611-87A6424E51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CA7436CD-FDBC-4AA1-AEC5-D93111FC36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5343946C-6ED1-48B8-BFFB-29CE6AE521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C4713076-FCA4-4098-968D-95945467A5F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DE04A236-27BB-4647-9D49-E4738AD088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83299787-4751-48D5-938A-947E859F393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50BFC008-5823-4651-BE7F-C06D175AD4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9EB6B04C-6DB3-43F1-AA23-B474902DF0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7F2D999B-BAE9-4776-9AC5-758AE2CAAA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66F2E284-4C88-40D5-87B3-F9BC64A742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4CCF8BA4-14DB-4A0D-9175-F6F9ED0315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944AB28F-CDAD-488E-97C9-16A0963B11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468DBB4B-D44F-4536-845C-6DEF64BC61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DCC9AABA-BAEC-4FCC-ACE6-C963134095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4291917C-6F21-4E57-B6CC-F55019189D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3117D625-3ACC-4B42-A719-E4A1B3EB77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7DDA0D28-E5D0-4D0A-8A11-2E6195542D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5ABAC52F-2BD7-4F74-9659-9C7DD935C5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C06893B7-F474-4292-9055-D39D35929B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CF8EFCB2-A75A-4F9C-9840-BDCE24C9D0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AC9F0251-9DE7-4089-AAE9-8F4760884A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6FB3C579-B257-4724-9B6D-EB089AEE5CA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4B8FD453-28E1-43F9-A951-CD2FBFC779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713E688-8DA2-42C1-8EA2-D48EDFFA8B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ECA502DB-EB48-4090-8F13-3B744F82F9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94D73C5E-13B7-463A-904C-D37864235FB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449F475C-5C00-45CD-9F42-60623F708A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1AEC430B-865D-468E-800A-1775DEE90C5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2DF985F6-0316-41F7-8CC3-F316F763AA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EE4A6069-C7DA-4024-B719-8529C0BE71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871BF8E5-CC69-42CC-BE5C-CA045972AF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105D7C47-243C-4A8E-86FD-D237DFB048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D80F05FB-028F-4D72-AF2E-DD2DE91CB3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9194178F-BE8E-45E8-8163-79AC5C4F27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D3121F59-32C3-4564-A128-00B5EB70A7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97A178AD-3385-4DE3-92C3-BD9CA6165E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C9111CC-21A4-4684-8190-33D0B51714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85DC9740-2133-4FD9-A220-C624DE50D2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35A6009E-41E6-4969-82BA-B4B5C4C8AD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1546E555-49A0-483A-90E9-A6F9173422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B5108A48-BEF1-421F-A75B-8619AC89E53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5B332AE0-8F33-4A9B-80C1-A5922C53ED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2254DEE3-6EDB-495D-8153-707621F144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3EAC2C3E-BEA4-4C85-995D-D5AC2A0E45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5385E5C4-3359-4A79-816C-781178CC9B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41751C70-04C4-4E43-B69C-36E1F67A33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2532C0FF-4ED3-4B74-977F-C54D9BE076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8F09226-CF0B-4331-96EA-B32A73B10D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250D6B55-3577-443C-B0B9-6FE56F0579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98442334-8F86-455E-8273-06556C221F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84BCEE59-DC10-4B0E-8244-C26206D74B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9BDA38B1-C85F-40EF-A902-892F5A2717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76BBA19A-002D-41B3-8F58-F5B492ED474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1AEA3A9F-D583-4145-95EE-266B69E9F3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A177DE21-267C-47A6-8E5C-ED0153089F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DBC28829-E055-4CED-BA98-64EDBFDD78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71854741-E77E-4C37-B2F5-8E82176F15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C6B8B941-1E85-4417-9C07-A8FE0419196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D94D2DD2-9B00-4844-9411-B389997942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9087240D-0FE4-46DE-B331-ACE6441A9C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915F8516-2ED6-48B3-BD6C-18F9438046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54A1786-6BBB-49EE-8331-2B11C9E86B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212C5B05-295B-4850-BB46-AA05345F13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D00ED6BD-4238-4ADE-A14F-912CD73B2C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14C05D8F-441A-40E5-8394-E6EC25FB77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C347F7-3954-4E95-AC2E-E1F57A68EE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8DC534B9-B3D4-4EAA-AFEF-A7ECA03FA2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8348B543-AE97-438F-9AAF-8C750A3073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B6F3B40E-A072-4470-AB1D-0D8C98ECE4E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FA698D17-6A4D-417C-976B-1DEB5D4356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7E280B1E-CD38-4BD5-91BA-318C28D9FA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DCBA07AA-629D-43AF-951D-1D1E588342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38D52FA0-CDE5-4B89-9D97-CDCD0C0D20A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126D3968-38BD-479B-A181-6FE6739E4F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ACE46CD1-64D4-420B-A3F4-1CC71F8EAB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B4134EE3-2697-4738-A4DB-9E545E4137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77271BFA-AA7B-4DCD-9796-6A3F546285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72112C95-E838-4F81-8B9E-78356426BCB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1C7557F-6276-413E-87A2-E3930D6792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2AFAF26C-51A6-4304-A957-ADD0919854D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EDD35E54-33F1-458D-8A59-7F0F778BF2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25BEE938-2887-432A-9001-519EB72004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C6287BC4-8619-49E9-B146-FE3C0C6708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262B7D13-B35D-44D9-954D-CDACDEF21A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4700D311-A78E-477B-A03F-F3D353B9AE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3F230663-EB43-4089-8899-ACB7CDD5BF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8D58155B-9F1E-4AA3-BD2C-A922BF9B22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BD9DA229-BBD5-42C8-83F3-0A0E676802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FA545312-3EC6-4311-B7BB-3342D8757A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F21F66F8-0C38-476B-9438-3CEED7E7BB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3D3960AC-A694-4D20-BA07-3C45EE2F1A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92D38D18-6B02-4F70-8665-30F3DC2D33A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CF5215A5-CD88-449A-A1E2-34AE12A726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382B4A85-568B-45C4-869C-D20668C82B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8BB6CEF1-4A48-4E9A-85F1-3F37C87F73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6E314BAB-5142-4C51-9BE3-C8646E693B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445BDA21-7264-43AF-A758-D79E0D2581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18AE8147-B376-46A8-9292-BA93BD383A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4FF65FC9-0C0C-4119-ABE2-724EE38D42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A959E2C9-D2EE-47A0-BAA8-5009499150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F42AD23D-D0E5-4D5A-8BA0-10BC34FE9D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A96C36BE-58BE-4F02-9EEA-D31296B306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83B627A8-D28A-4EDD-9871-389A5AF795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2F68675D-7B72-428B-B71C-B9B55E67BD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48DABF12-A6D3-405C-AE2F-1E4E1DB064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609C575C-9F72-45F3-A1E8-93ADB42ADE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8112746A-8B61-4B05-BA0A-9388B0831B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A6A8578D-FB2E-4F1F-AD5B-6DF541F137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83F5DF49-D2EB-438B-A9B9-5833924103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28B8397-9EEC-417E-BEA5-A758B5E2A4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3DC5D783-B385-4F3C-AD76-B7FC39370B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C9E9A8F9-4433-4C17-8B6B-DD00C25C91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93804251-BD4F-4DC5-8885-9740545BFC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76EA49FA-774E-4B43-8B0A-8AABE0D3CF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3A0BF942-1121-4DCF-A1AF-1CC8968EDB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A347B3D6-21D3-45FF-A232-F40D993666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715D10F6-D091-47E3-91E3-94EF3D805A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2C70D518-D868-4B0A-88E1-72B20C90B1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F53327B1-6414-42DA-819C-6853F744B7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960F96AF-88D3-4644-B3D0-1C877121EF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4B1FE78A-15CD-44D9-8F7E-C5A5108C5F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C67858C9-9A4E-4A10-B4FB-8569941C7C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1AD813E-015E-4C11-8527-B405C0B3A78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FCBD78C1-9C68-479A-9D89-5421F931DB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556F59AB-2C61-4C5B-B848-7F4CE99BF0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80B144A6-49BB-4E47-BBBC-C4B47C7DA0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470042AB-0E86-4F87-BF8F-231914E948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1F20E9D9-E013-4605-BE5F-C035A06904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B1473A70-7BA6-4CCE-B6CE-CAB9C1A863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0A8ADCAB-A90D-4357-8D56-DB9906E959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1E9D78C3-6B0C-4D2F-9354-78916C962A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A68F78B8-7DE5-4617-9346-09DAF222E6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C58F710D-BF8A-4E90-B6D6-775FB29F11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75EBCE12-7E19-403B-84C5-4D7EE88D11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6CABD7F-CECD-47C0-92F8-191718EAA7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EC363E7F-1C78-4AA7-AF69-6AC6708CC16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8F98BE2F-D74A-4266-BFAA-933B97FE66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7B0AD427-88DA-41D3-B921-193D0BB9EA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8EEFB0AE-E85F-4E82-B0B9-A8B0466431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5A27D02-E275-44D1-A125-8C88E036FB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EB5F8475-03E8-4903-9F4D-60E28C9737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5F062C31-E722-4581-875E-691D78A5D36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DC3EE0FF-7DE5-455D-B24A-52BFCEBA55A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31528365-387C-4CF6-9DC7-0DFC56926C7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18BC3D0F-0239-45CF-9FDE-B45C682E61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88D57B9C-CAF0-4354-AFB5-7B894F543F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E1010CC7-811B-4FB0-9A21-1A992EEFB7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BB1F802E-284D-4529-B26D-30CF1B1DDA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89EAB70E-3A41-4E73-B7D1-A617115246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ACB28E79-CFBC-4031-A707-969CA66C2D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9D77EDEF-7EA6-4D7F-8FD0-E99837BA95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ADD27254-DB50-4BBD-8AB9-2D537FE045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99FFBBBC-C46C-4C78-BF0A-AEB3868BA0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DBB832B9-5F4C-4CED-9F92-C3A0EE72B3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1CDD69BF-4F83-4C3E-A9B6-762BAAB30F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C95364E7-309D-45D2-A730-7E6F4236AB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6905D3E7-AC7B-4328-95DE-8F43B62407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A4E9E0E7-8314-4544-94AD-F8AC73607C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AE0F64-16C4-451D-9FB5-7ABBF5FE82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831E8FAC-C30C-4309-9295-31C17B5ACB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4B436F38-83DA-4423-9A2F-3B8AE82C2A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CA0F3C70-2AC2-4246-9DB3-15229E99E3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3F516619-6A77-4504-9F8C-1C8D6F9ACF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9A777C60-C0E8-4C57-87AB-5DFFDDC5F0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4ECB2F4A-5814-4D2D-8582-18A72E419C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BDFE6FE1-C670-42A7-B5C0-6DF86D27EF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71746BE6-BAFF-49A5-81C0-2A6BC645A2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D68A51C8-6FA9-4868-A490-E44028FCAD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E7792E2E-2768-45EC-8290-34F0095D89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1C348A9A-35CA-468E-82BA-592EE79440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0C85E97-E54D-45AA-BB4A-65A1458E4A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DA4A2E5E-928B-406D-94EB-61C8D531B6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581ADAED-CF7C-4747-A351-62C4BD4BC1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81B799A4-6657-41B4-B558-91FA2D4447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54D364AD-CD1A-4041-BEF5-FB684A94A9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9CB70CAE-3F14-47F2-9948-6036881E7E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C94F5887-2899-4175-A9F8-65B7E19B9B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FA5EC5C3-607C-4A23-A798-69370EFD8A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18AB7615-3022-4AE1-A15C-F481DC0DF1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4C6DB6E3-7CBF-453C-9019-2DBCD64A2B2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71721EF7-9FF2-4D18-84FE-802161E8C8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40F823FB-18B7-4A1E-A753-46A375978F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F36F503C-815D-47C5-8601-947ECB02BA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77A3EE51-B910-4DA3-9D0D-3A6D469427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2E68A3DE-CFBB-4F09-97D8-C6F9F6A124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C4DB47E3-BB04-4330-AC95-80C7BD5C40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30F2D318-FB98-4081-8370-D24E0C0776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F6C6514C-B230-4D19-A490-4DB1C4EEC78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921EBB43-1ED2-4D1B-996D-E83C252D7E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F33E5690-AA6A-4C62-9B7A-58C82C01CA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69DF17E9-4583-4D51-ABEB-37012E2A95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2ABCDDF9-0DBA-4844-9D41-963715B45A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AE578BF1-B05D-4FC6-A529-AE0B421AECD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2812EC33-B4C1-4C0B-BC93-18AB43E77B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404C290-7661-476E-AFC5-39BCFBB019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A82C35BC-1846-4353-984D-EC6C29047F2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522358D5-6B31-4693-B5E7-3609481EC8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3B2AF938-6488-4C67-BA85-A5CDB22453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675B3393-2D9D-4760-AF56-7E0AE2556F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5785448D-2D6A-4DF9-81F6-A1FBC22E30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DD6CFECC-AAB7-4087-89AD-449F8BBDB8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9F0A298C-381F-429E-AA06-E55BC0629C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6247ADEA-E4F1-43BD-801F-687D7475BE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460B8C91-60B7-40A4-B78A-509A590079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57E30F86-309A-4145-B2D6-62F2A54A87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C135D298-3F62-42D8-87CC-DDFA01615E4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4F59C6AB-1302-4A96-BFDF-7F41D1473F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7B476877-E9B8-4B59-AEB9-E0BE8FD90F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AAC04DB5-A77C-4EC7-80B3-92B4D3F8F8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75D8E3AF-7A57-47A0-9006-D381A94142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4A27B2B2-24C4-4A23-A313-9636D8AFB09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D52F902B-9067-49CB-87B5-660D3A9F0FD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A5B5009E-D60C-42EF-8886-6E59C27C44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618E92E5-6FDE-4D1D-A59D-107C7473A7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24B5CA45-09C2-4367-82B3-4B1F204FDC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2D18E08D-1066-4A7D-B8A1-7A5DA454625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E40E9D7E-020E-45DA-A91C-81C47DC970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9B0AF94C-4C8D-4F10-9F82-5F79C8E225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81E5A827-683C-426F-8F8A-7BB0FD545B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CFB7833D-9421-4C98-9D5C-85A00B67B8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24ACE1E5-5537-4E6F-95DD-A73C387D41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6AF10AE8-1183-406C-A49C-AEE241BC10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B224CDDE-B137-4F17-B572-416AE27368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C7083A4E-5D7F-4578-ACE9-92DA798F25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FE9DA0CB-BEE4-4B9D-BD45-1E93F42121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4608699F-A480-426D-AF98-21375FED60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C66DBCC6-7334-47B5-B2C2-BC3E14F39D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7FD46C0-EDC1-444B-BF7B-481067B6C6E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98771C3B-BCBF-4F9C-9764-0DF8011524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1D9B169F-0415-4C84-A812-C554A730F3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DA64A7FE-3369-4C7E-9CA5-2AC4708A6C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B725FBC7-26CD-4279-A20E-39F78B8A1A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A73F189F-D035-44AD-82F5-BB7645864C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C18B8124-E509-4A87-B80F-77210A01C9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AE8C34CB-ED88-4AF4-AD68-17575276F8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21C64607-1F2F-4B05-930E-1F6C240200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C2994E55-51B6-46CC-95B2-80507D1BE2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C9A850A5-E6CA-4679-B419-AB9F02B34D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A4A3A8B0-AF05-4D3D-B473-EBD346EAA32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E6C57BB9-ADBF-4062-94C1-954D0E93C2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A7B0AC35-487B-489B-93A2-B0654AF36B6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46BD638C-D38B-4A18-96F0-7700ECD243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7F52B8A5-71E5-4B26-8374-F99373B450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6EE72A76-F485-4DDE-AE72-E260528BA3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12F3DEFE-8BE1-4755-860B-F8DA3FF4482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EA8AC132-9154-48F7-A84A-37AE68E48E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7D230614-68B9-4C7D-9F91-98EA5DBA06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E46F85E0-5428-458B-B021-CC8C9B95DA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7AA16AC0-65F1-45E0-976C-0F17F78140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A0FA6144-2840-4895-94BB-317137E4F5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D12ABBDE-8AC8-42D8-9E6E-B93DAC0E12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47E4D86C-BC20-4DCE-B76E-2130CFB3CA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890D56B7-328F-4E3F-A4A7-693C7866D9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BF7CB61A-4406-4D82-8EA5-041C309C28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FDB552B-B2AE-4A5E-93FF-91249D5D40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928AFDAA-E204-47A4-B085-984F449A72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CB7217BD-5FE8-4169-8993-EEB6FDA724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4C69EA99-A5BE-487A-BFFF-2E799900A3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246A1954-ECED-4B31-9603-B380DBAE59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64D04AE5-2147-413D-A629-F660358422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48C0FCBB-BC60-401D-8520-1FD12DC935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AF88FE1D-7C4D-4A69-8E73-A2A4708A38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BC1402F1-74FB-4E77-A8BD-ED45E6A8D4E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489FEC3E-72E7-441D-9814-965A962662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40FB1F82-62FE-4B77-9AE5-D24AFAA348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B96D4B98-90A8-4171-93D1-BB5F7B13A9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9B261729-42FF-4AF5-9F5B-3161EDA68D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D8A77288-0F78-40B9-824C-6A86F6A372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CD161721-DE65-43F2-880B-B2BFD3A1AE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6B6A83AD-CACD-4BB8-AC78-5886DA7189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A3380349-E799-496F-B585-CC78CEEB9A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18A62987-9B74-4D0A-B74B-0FFB6A4A5D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E08AEE4A-ECEA-416C-A845-06E7491C82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1AEB5AB8-E9AE-4450-94E4-6A4EE60372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9A69A90E-94C9-448E-B6AD-BA1115541E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88454A5A-B513-45E0-B403-0E9227140E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B0D05807-28F0-4C9D-9461-F92D319FCCD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98050B64-402C-4D7B-A71C-2CCA8A3108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7BC11981-A202-4A52-A6DA-8F6183CD1F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B4C3B9D8-EE09-4B68-9DEB-E498F14942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C6FDCFB4-7C67-4C00-A465-44CF75444E8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2ACBB8A0-9973-47C5-AD69-956AB76BFD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16C81CE4-2CF4-4289-BC20-8E563DC74E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22FBBD12-8AA5-47AF-8518-8A7F7AE203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6704AEA0-E998-43B7-A9C7-5E436813CE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FD1792EC-B5E0-4F3A-ADD4-8569AB1BA9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7DB66ACA-11BC-4303-8E22-012BC30CFB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A226E71F-1B2D-43F4-A968-35528E1327C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3AF7169A-DCE2-40EF-ABE8-797CD30AAFD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A01223A0-5B3E-4D09-9AFD-8E3CD9BC4A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4A68FB31-A00E-45A1-A90B-0A156459B4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CACFABA1-FC91-47F4-B6BE-E942974AF4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1F3D2463-33DE-48D0-AC31-7E9F1580CE2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711307EB-64D5-4E7B-8F6D-BDD8486848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68B02050-2C04-4579-9A54-BC3BE0967F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F8AECAF3-6A65-4979-8B16-B7AFD11C20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5CA3E45F-28F6-4941-B533-165D6FF9AA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1E290AEC-2660-4BB8-9246-46D56F6F2B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A98093C6-F90B-4AB2-ADA8-CE319D3CD1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B3677885-B010-4817-944A-983F132063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34DD2774-7053-4721-8377-EDE43EDA4A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204FC09A-49E8-4A66-80CD-127103E8E2D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753CFBFA-2A21-4E9C-9496-3053370A73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726FD974-C5DB-40D2-88E5-B38B4BAA5A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5044A644-D0AA-4C8B-B18E-9EE6F48EA7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AE4BFC3D-46DF-4364-BE82-7051FCF8D9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93545A35-E594-4675-B991-61FB09CA9D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612AAE78-5D91-429B-8AD2-5A6DF32D25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3CC6F912-B12F-4C2B-8100-DAE5F9A1C6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E9C409AF-442C-43A1-85BD-2BCAAD8F19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77D0EBF7-E5C5-4BB8-9452-021B6510EA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185467FC-D753-41F0-8D82-312C501CA0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4110BDA0-2C91-4986-9E45-CAA30D57E5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3453CB85-5327-4FA0-B092-24C2F79B1C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5686B429-C326-4A54-8B9C-D102CA859B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2607ED31-B2BD-407B-BA4A-5D3B9ABDC9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38DF8CD9-3297-4412-828D-B3AAB84F43D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79126C6E-8CD3-4422-B9DE-72E1413C82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FBE97BEA-0CC2-4EF7-98C3-2D05B184B95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93C3764E-8DA7-44FD-9A70-67164E0D24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6E6DF81B-F19C-4AC4-B670-EC64514DE9D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D012BA33-8EBE-49D1-B12B-3FDD9FD1D56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97969BA6-7A38-46C4-A5E4-5F1289BC12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5EADBCB1-5471-450E-A08D-0E26C33EA2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13C71333-EB0B-437F-80C7-4F54B68B19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ADB87682-9D0E-4D93-81F9-2F48AACE3D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D5757CC9-D86D-4D1F-A3FE-C5419CB7DA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6A151255-9E6B-44D4-BD4D-5F4BA3F20B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31E3A2EA-1115-4E48-9FAF-FE885FE362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D529CCF-4B35-4DFA-9A0E-6C1A6E5DF46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CBC7D623-0DBE-4A1D-B5AC-B23A6AF6FA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EDC03FA9-6860-49C4-96DE-9A29F9EA69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CECC696E-6650-4BF0-B587-99E9D791A1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278732CE-25F4-4171-8DF3-A73C57AC22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F4852D4C-4846-457A-AF2D-2AF6C81192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AB35863E-3BE8-41DE-AFCE-75F2FF3E8C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20BC94DB-FAE2-46EB-B938-E970DDAAD1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EB028160-9F62-4A0A-BC6D-8618CA1D8D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BA03118-A323-41B2-BA25-AA48D3C4D6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D3E71092-D9B6-4E9D-95B8-3868DE844C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48A6DF77-8B1E-45DC-96E4-2597446743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2D5872-9C75-41F5-A968-74EB068E9C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0C4C5ECC-5C61-4E63-92D0-624BEFDB7D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1A12FC8F-7B8E-421F-8260-1CF0A8637B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38799028-EA34-4EEE-BB1E-A83EC00CF2D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635B2564-9F31-4CB7-AED7-EA1474ACB61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F75AC40E-3D6F-4601-B0ED-25EF47D034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ED7A25DD-2B33-497E-9D6C-B4047A09BB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9A9260DB-C922-42DF-9370-95D00228BF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47256AEA-AB70-47EA-B8ED-AFFDD58C70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B80607-EB40-43BC-A39C-9E95B5C9D2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C8BD9169-04E9-4593-8824-6545486D27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3E50410-973D-42AB-B70D-74C007AAC1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F55CD59E-311D-4013-9330-F379276D49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A39394DB-6F64-4DA9-9C73-F8A85A70C9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8408C9C4-E356-48B7-BE7B-F9008F86592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FD8F7C7-D522-4B02-9F09-25F05F932E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6F892566-7C3C-4C51-9542-2B81F91E1A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E3569C2B-FF58-4B73-8769-CEF3D02156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C9C85340-FD13-495E-A7FE-1A4B905729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E774CF07-4910-4C01-80FC-DA6C0EF8FC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8B2C6D17-863F-4A24-85D7-78DF45C925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C25D22D4-8749-4FDB-BB4A-5450B7015B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1E29BA30-EE00-4F01-BD13-D8F1983246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5124E61-6C18-47F7-9F74-F5CAF535697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44E451DB-D3AA-47DF-ACA6-A976103440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60EBDBAE-3347-4A41-991D-E04EB6E300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599395A5-D702-41CA-9B56-4E7ADFFED0B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B3E3A5C4-63D1-49B2-AD7E-8850D49BA0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DFF2C844-3A49-4A21-A5DC-39763DFB213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3D54ABC5-FA76-467A-9623-FCFACA58F6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8888108-C316-4D77-9083-8FD551FF55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3C331431-BFF8-4054-9F81-E8F8965F84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A0E0332A-C9DF-4A25-8EED-058A0EEDCE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BCA53051-C710-47C5-B662-B4DC0D6CE9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92C35757-0AF8-44D9-8E4E-ED473C181E8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9F75891E-63D5-4320-993D-E9DDE7A6D8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B2706357-AB8B-4338-9B2F-6B81A926B2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53A7C24C-090F-475C-807A-D030821F1B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863A2E3C-5D8D-479D-ABB5-33E95BA5BD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E36DDD2E-DC1A-49C5-A2FD-4FBB48F1BB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6BE04D79-184E-4AC1-98BD-7424508F76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52B24636-4B7A-4DE8-BA56-32B4200F97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3B34BF66-9998-4869-9D63-11FEE0A6FB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183EA393-4A9F-4194-A40F-9F529123A15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A397A57A-B63F-48F3-AB48-A8CF0875A7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270EDFCA-13E5-4D77-9447-36BB5CC2EA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E2642A01-3066-452B-A4EB-ABFD688D1F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F0D9318D-3315-4718-A669-B860042C45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771DD35E-7E68-4821-9424-5C41F7F457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5B5A5F15-450D-4807-A3B7-9A7A99E1B8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99989819-6F8E-4919-A483-9DDAAA3AD88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7B7B3448-98FB-48F6-B3D0-87687AEAB2E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7870AD56-94A9-4752-81D7-FF549CDC374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C062A8D2-4CA9-4D40-B7F3-DDF42A096F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6B76798C-330E-49EC-A01F-3651286E40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9EDFC286-7792-4A72-8B7A-0890036B65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9E972140-0372-49CA-9A5D-A9AF7955B8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8E17178D-7681-4111-B6D4-10765CD18A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14CFD0F5-8D48-47C0-AB85-0943292779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1C320669-CCAE-43CC-8DF6-2B1E8BCC57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51BDABFB-5AEC-4B6F-BC19-A68441723C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779C0EBA-DC7E-463A-BC1F-D0E63BC3C2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B3283BA8-F308-427F-A1D3-873EBA3D0E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E45255B3-326D-4C67-BFD5-9C92D0CAEC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414EC549-C46E-4376-97F1-90B1910B1C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D748E4C7-3428-4006-879F-59520AE3F9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D7CE8A53-BCDC-4E67-BFB0-AD064C355F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B69FFBC1-0628-4901-B61D-3551B74DD0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D5DA078A-9805-4448-B868-0E7631A64A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5F09EAA1-6405-4768-A97C-BD9127A809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E78744F0-DA2D-4BE4-80EA-BB3B15D83F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D56A29D9-B232-4109-B57F-4F83F87D24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A8704497-088F-45EB-8A1B-DC54B640935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7204C662-B4FD-4829-BE6B-A8FEA70CA4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14199176-8E05-42A4-98B5-BBD5833A36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72AD74B9-94DC-4594-896F-0A5F2F4795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6213D93E-6A6B-4352-B6A8-4CC1B0B312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237BDB13-6006-4A90-A21D-6B986A2343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CF74225-5488-4123-9D84-101A854D34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14348F22-7DFD-49D4-B4E7-B77AE22871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DB12C5B5-7C01-4A7B-8AAA-E66D4724031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EE098522-795C-42C1-A193-420E2196C61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F8B9EBA2-4E6B-44CB-BA17-F93A6AB94D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A693CBA7-9005-4E6F-A74F-5C7592AD20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D74A080-78A1-47C5-881F-ED5005E2F1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AFD330B3-E575-4623-B218-D97FB1302A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93DA2A2E-00F4-4515-B933-6C370CB09E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B843D84E-1E39-40A8-B06B-9555FFC157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A8E2C420-A989-42F3-9DDE-F6B5F20135A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18F58ED9-A160-4A14-BB02-CF66B9B94F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E329E145-2780-4BBF-A10A-42BD4D8929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C8EFF8CD-AA69-4173-8B7F-EFCFE74264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AEB2420-7872-4CE1-9B26-C98DDB0972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1A93EE18-1172-4C6E-AC48-A4BDE6340F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60CB59C8-E336-4C3E-98BC-388E91F139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139C4484-E4B0-4C18-B1FF-591995AEF9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FF6365B3-8E8C-48C3-B355-DD641735556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4E9B4F44-AF98-4444-9DA4-868B2BBC09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DA849B37-75E7-4FC3-8877-EF042B4834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D5B05085-D184-4629-91BD-2BC5E7D719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B03CFF4F-069C-4D08-AA3B-91973E5803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2F4A8F8C-0BAD-4751-89D5-70C6D80B40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E7960B55-383B-40A8-B0FD-E48D93C90D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32444711-7FC8-47E8-8512-A2E368502B1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8D35CA38-4B9C-41D9-AA06-0858DBBE72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5955FE5B-B1A4-430C-AF10-2DED123489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1D1467AC-86B2-4EB1-9185-E1DC439C48F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C09EB2F7-7E24-45FC-9642-5C7038FC51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8040E888-31D9-4DA3-89CE-8440A23B2D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9CAE751B-222F-4FB4-8834-A75CE4423FD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4E27A984-3AF4-47A5-9537-65D194F06A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D86A3D54-CB70-4DC0-B918-CE5E0E2C93D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4B91A866-32EB-46FD-9C0C-D5812DE6086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AF817035-24E3-47D8-915C-48ADBFFEAE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AE0A7F34-CB87-4BB4-A14F-659C424AEF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4946EE6-5545-4C4F-B200-9C7E5703C81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21D1B645-3E6D-4A85-A47B-494508C642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EB5C00FA-C3A7-42A2-BB34-3E1184158F5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88780CB8-2C56-4BA4-8F69-70913C2424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F6FF5A14-5B18-4C7A-A55B-ECA1F1BE76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A632057E-4B2F-4232-B3D2-9B62FC592E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19941396-B165-4625-B199-9B489E4704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D5D75B20-A129-49FB-B523-56D2E0F2D3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C400AA5B-EBF4-4B9B-9D6F-01A684B7D6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E9E54B9E-3875-4767-94AD-13B0ABD903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F136CA62-5413-4F13-B60D-897DD583AE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49AB6241-B967-43D4-8149-5DA0D47577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6B229F4F-9967-439B-94DE-A04F73EF335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E4B7BEBD-FE40-4677-A0C9-6DA20DD9A8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141EE23E-A952-4A25-B70A-F54F12E1832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BF3E5891-5C60-4916-8BF8-ACE13F2E28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BCD73BF7-EDCF-46D0-B6D9-C75FB10797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25034EFA-6B13-499F-B1B9-6EB53AA53B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503AF920-7363-43FF-9338-0B10ACB1F1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6B8847F7-5923-4815-8273-0FB9FB6032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3CA2BB68-F899-4525-BDC4-101B37253C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E234A3C5-C58F-4E38-B72A-008B9015BA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BEF9E19E-F070-4019-8A70-6A25D379429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D07120BD-845C-430C-B17A-1DF53DBB738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FA9BE685-7931-4613-97AF-385F7CCA9A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FBF4A879-1F41-4563-BFB4-513B61C41F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54484601-762E-4CE0-8A1B-D195C93F2E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AFAA6A28-3835-4AD9-B297-12444A60B7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6407E42E-78C9-45C6-939A-342820DFD2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31E6ADE1-5A72-4E92-A75D-77B9A7E1FF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BA2B11F1-F79B-4BE2-8D9D-9FC354AF32D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9CACF499-1BE3-40FD-914F-971DAAF0C9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2D9CC1E4-251D-4868-831D-22967E6BA3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8ADB5D20-6682-46A3-8759-5FB15364B6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E3896EB1-0555-4D74-BFB4-004E9FA468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EA247180-058B-4038-B99B-4972B5B9AE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3BEE7E1F-E6D5-429C-82F6-D910ADE444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B5521CF7-AF09-44D0-9E59-0B243F0BEF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E17F0BA6-8A57-4724-A655-52D11D2831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FE2CD7F7-DC5D-49FC-B54E-57E997EAFF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37E379FF-A1C5-4847-9300-7712970BDCB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65064086-C7A8-499A-880C-736BAC722E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D18FDD8B-80F0-4B39-B077-A76CAD52B3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9D71A7F-0999-406D-88BB-9F83852F333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C3143B35-FEE2-422F-969B-14AE79F6B97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3064E591-C4D9-4A97-9561-CB8549C61E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B0097427-CD9A-46E8-AB39-CB48687BC0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2F1A06FE-6ECF-49FD-AE34-4C809D5820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2623E5B0-9A3B-458B-B2D3-C11F389931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F24E868C-F320-49A3-9436-3E7857EFDC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ED4E41B3-ED84-42D6-82F0-507A8AF7C9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D75BCA84-4481-43E0-BA05-2951DD2E45D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5C472D24-2848-493F-AC07-F6719D71DC1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59337FAC-23C9-4E50-B770-FC3C7C20C3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D30E219F-B32F-4430-B7A6-596CE9E823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25879D7B-B2FD-4F99-BB9B-9EB4FC2AB0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EBB33DB4-DA30-412C-894E-BB7DE8CF9D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460A3EDD-5F24-4FD6-B62F-A6C8EA30E2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F05A7E89-3E51-4F77-8813-7C977EB5DA1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78EC9D2F-C8C3-4F33-A129-98E45BE605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2D5D088D-810E-45D1-A155-09813CBE9E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FB9E31C7-D0FA-4C7F-8183-214603F923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1B950D1-533D-43A7-895F-D629C1E9FA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37BC21F7-B3E8-4AC7-AD7B-03D95E3F8D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FF82214A-0014-489A-92DE-F666E266F8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E5E7AD3F-7027-4535-99A8-76CF008402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78CD84F1-70D3-402E-9E17-B53013EB25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3325E3B5-A899-4411-9A78-896863203F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1C801D2E-974F-47BC-87D4-253730B1B4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F83D6D89-309A-455D-A5BC-AA5466807F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790A3D66-635D-4A8C-AB60-23B7D31136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643A6C51-1E33-40E2-BE82-A62102BE82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DAD7763C-8E1A-457D-88EF-086832DE51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491F0F51-7C08-47A1-A63D-8791FB52BD8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C7C778C6-F042-4D36-B7D5-2D3D279B096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A6F6732E-0169-42EF-8AAD-F365FD9FF0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4925F725-30E7-4664-8AFC-15252C60B7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6654CCA7-4336-4804-AA24-7C236FF92D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E96A5375-196E-4C7E-ABB4-8F9419DA6C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BC32D11B-0FA2-4C14-9E51-4A3DF06C40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9A15B854-DE70-46F6-AE27-C4502DB11B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9E496B3F-1525-4D95-A132-CEF2C7C8B3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EDA413B7-CF1F-4C79-8E4E-E98A8970F9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7A54D7E9-4459-42AF-B5DB-B69D9D06DA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67ED6565-D1E1-4B00-AA9B-9B5A4E964B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9C8162F7-D715-4448-AC0A-328EC07C44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409CF7D9-F45C-4BDB-85E4-4CFC5BD2DAD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5AFCFC8D-09DB-4772-B79F-C2C26A3D7D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1A76E14E-310A-41E3-B74D-BA289D7F18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A632E3DC-8B16-49C9-A804-3079CD605C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F4CFEB3E-1550-41DB-8AFB-6D91555019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BFEB5161-7C39-45E8-B41E-2DC880EF27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DCBA72FB-5E7E-4432-AB46-0D7FBC44E5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9B791620-B7CC-4AB3-B4F8-116500FE64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147A9E8F-0F02-4690-AB58-1D722549484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5337D909-58D9-4263-8EC3-E52AB0118FE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A931453A-F242-4AD4-AC6B-54F2720DB2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FE452501-B903-4D26-9C91-061D9C172B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7AA57DBE-0A13-4BFF-B550-8AA35A06FC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69B81DDC-4CA5-4F43-8D71-3163794A122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4DDB1BED-0A72-437C-891B-ED461BABA0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BB83B6F4-A38B-4080-9649-43762030E54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87B4C484-F547-417E-846D-9F1D67409E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ED624AB-8D38-4E0A-B6CE-C840EDDBC8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E882609A-7497-4CEC-940F-5F17F72628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408F905E-05FF-4773-B12A-3A2966C80F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DD38D20C-B30C-4F13-9525-CD72BA4C2C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9190B6C6-83BE-48C5-93C0-E96FCF1A0A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E23430A0-B192-4B27-8F49-D2D3462CB3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7B836135-837F-484B-9F33-540BE8C5DB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20555DFE-A021-49B9-B261-A6EB207D96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1D20F5B1-FE98-4181-A7B4-27FFC2A586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81C1E655-91DC-4FAA-9501-B6B7571B1E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2B895D57-0C4D-4144-89B3-4E10554D3D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A699F02B-ED0C-42EB-8856-9AC7B0CB9A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1CD78939-575B-4B5C-BFEF-CE59A6C689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8EED374-3B29-4DD6-96E1-2528AF827DD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6EA5BB3E-47C4-4EF0-BC5B-AA3DDA1356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3C442B5A-CF7E-42B6-AE41-D903FA433C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1AC00CDA-783D-4C4D-8980-EA11F95724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27004C55-6D8B-4966-A341-19421F0345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5EA2F556-47CD-4F2D-A6CD-2D50137608A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9E4D352B-1EC8-476C-8BE9-BAA6D8BFB4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9B55AD5-029E-4969-AB01-C6F55DB834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B7B469A9-CDBB-4C95-8325-B021296042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43B0F7A5-34A7-4084-ADD1-9C9023FE9F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42232B6A-AC77-403C-8DDD-3B03C3BF03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1192B3C3-3EBD-444D-87BD-9F0DCC07E9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F844C646-D1CF-407E-8624-4C97D55C04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F70E9FFC-8E4A-45D9-8DCA-194AD7D7FD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9BB17FD0-4122-49EE-BCB2-BD7CB31DA1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B6C2229E-9912-48EE-95C8-901C78ED3D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F9D759C8-0F55-46D8-A93E-99B2DE78DE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C87FC7C3-4B62-4150-B780-E42E56A524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9E0CB7A7-F72E-49FF-BCE2-08477F34E3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45BB71A8-2F3C-4510-AACE-A1CEB65615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38BE0275-32B1-4164-B5B2-80E03C360D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30861E3B-03B6-4CCA-9D85-D60EB3D50C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2CEF5D3A-E302-43E1-80A2-280449AA87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6FC9F7D0-8450-411B-B3DF-98D4BA059F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EAF44E5A-1AD2-4140-B1E8-894273EA24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2F50F1D1-48B4-4FBA-9C22-53045B5DD6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8510CEF-FB2A-4D10-8642-033443D444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ECD40E9A-42E5-490A-B131-D67EFDEDE7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9EBEE6CB-8A4F-4BC1-AA5E-01FF6D85BF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D93DCD03-1751-482D-9ADB-662B2004AB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5119E0C3-A670-490E-940D-EF2FF6BA47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1F53EDD1-C13B-4985-9D85-A46513C6E4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36AB8712-38CC-4833-8019-F5A1A72EE8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37636BFB-85C9-40CF-8E76-992AAD890B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EF32B367-AB17-4579-9FE8-6C25FA2760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F19B5028-AA26-486D-A42E-43CAF05380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F7C75CB5-601B-4444-9ABB-25EBEC7DA9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791DF150-0D8D-4AFC-98B5-B0ADE5E9B8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325208DC-2661-49DE-B130-95E612C1C6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5F0E5047-39FD-45BB-AFEF-DC3459E347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7C7C20B7-7128-4AB9-A724-0380E60631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31155265-9597-4CAD-A705-812ADF4CFDD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92762C53-8688-4BCE-9D82-16472E8B57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40042D49-0EDD-4CE7-9441-A41DA59182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D87300FC-3CB3-4163-8878-818E764362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03A81CAE-6C6D-4745-A7BE-FA4F65D2D4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7D3BF73-2358-4D45-9B0A-F9F3A676C4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F9663552-95E8-49D5-91F7-188018BA90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531BB3F4-D744-4E43-917F-420CC6EDA5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E7D05322-A000-46DE-B7F0-39E01ABAFC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9626D292-8BD7-48BF-83BA-93E8F958E7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E0F6F43D-5032-4AAC-8369-F4E4DBB5FC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1C529D0C-E8C2-4432-8F27-885D75F48B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AA0C5026-0A83-4738-938D-C2ECA4EAE3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11B86F42-F71C-4B54-93A5-6CE285361C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B5B0E66F-DB4D-4133-A32F-EFEF6CD05D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2E2D435B-C826-4630-B9B9-086CF84E21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D58D80A3-D5E6-4460-A4FD-B68AE578E3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77C17852-B715-446F-8E7C-B1EEA43932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BF18B60-9664-46F3-A377-F4CF26CBAB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A4369110-DFD2-4F14-B6BA-532208B2A5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C73D21D3-A6C1-451A-896E-036ED39DC4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F40F4A95-B4E2-45E9-8669-DA1D2A6EC7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79870D95-6796-4027-98E2-2FD2195DEE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A05299D0-45FA-415E-B104-55BB333CE7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5DFB2852-7A99-4040-B55A-4445C82479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1F1A14A2-9833-4771-BB79-CBD34731BC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E965EA1E-1042-4AD3-B767-A90E0999CD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C3D81C1-F2D6-445E-952F-D8B53C99F7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4637A2A2-736E-4CF1-93D1-ED46DA7BA7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663F7767-02D9-4C2F-A7C5-389EDFF0CF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FD00771B-22F2-478C-94D4-9FFCD6C656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FC2EF461-0DDD-4630-9270-9236C71E56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B2F1A03B-826B-4631-A4F7-029D016644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E8D7F20F-1FBF-45B4-9E49-9B36C3EE50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B5C15E43-25AA-4264-A163-B1308BAA25A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F1C89360-8648-492F-97CB-2507A3D3B4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4733A89E-083B-4157-9151-40D7103673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2F422453-A4FF-488F-9A68-1059E39E26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C8A975A2-3805-4B76-AF92-360449319F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14A9AF4E-64A2-4EDD-BD08-DFA3874DD1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AEE5C9F4-AB49-48EB-97D1-1942604148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D46C384F-7EB5-4449-BE1E-6EDF04014C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E54009-1976-461C-B8AF-CCA4AA5167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97D878FA-EFEB-425D-BDBB-206D91D7CD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DF9BEF92-9EE5-4330-B32E-C535DF45D1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D8EF1BC5-5F8E-44E1-8758-6D242061F1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14E448C4-F658-4D9C-A53D-AEA2A967A1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EC38957F-DAA8-49D6-9061-CFFC275F9A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8C055C3F-95FB-4797-8A9E-AA977CBEBB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F2B41316-657D-412A-99DF-B66820AF65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227D61C-5F53-472E-B97E-118CB7BE5F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88AA0172-78AC-43FF-9A28-16811FFBFE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E0108449-7264-41C8-9DD5-3786B11101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2B03D377-02DF-48CD-93F1-F870DD57B3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5B72E04-0213-4A89-981E-93F00330A4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2853CDC6-D746-4073-8C7D-711DF97D372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5DEBB738-D790-4684-BCD0-6FF37D0EC1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C550A7E1-3D0E-4BC7-AB90-247CFD579B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D4344A68-5B0A-418B-AA8F-41A57AE9B8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1F1CE825-5638-40CA-8223-AE9E618355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131F32E4-0DED-41E9-BE5C-48F03AE7D4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F4D946AB-7E92-408A-9CC7-BC6BA3E0912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8A98C600-8293-4748-9FB0-991D6B105E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1124B59D-4F9F-424D-B9BF-03E53CCB29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CEA4774B-0881-41C2-A58C-B5916613F3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F509E359-CB24-4370-898E-9E2A90F571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B223F96F-D820-4141-A020-FB4E550DE0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B0A83FE8-B609-42F9-B783-2600031C243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3970202-DCAE-464E-AFFB-D756D19B14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F43D3B36-7692-4D8A-B5DA-2138A90154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5FFBBD15-2D19-4337-96D4-8D2FFC1E4C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BB1F151-F272-4624-AC3E-FEB96E98E2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94D0170-7861-4994-B4CC-1825BAFA8F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F6DF8249-4182-4B54-8678-1C26CA5B39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CB627D03-4006-4AF2-958F-E4F80392DC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E481340C-A37A-43D3-859F-41DE828FF6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C3240ECE-D0BA-4DE4-952C-2B81289904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FC151095-8239-4B0C-8DE7-FAC1857220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4A1956F4-4234-4B02-A495-757BB1F73E4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2659BBD8-B752-42FD-A98C-5423DF11F7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BC0AC11F-328E-4A81-AB6F-0F95990AD4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76E4AD1D-C64A-40AD-9DAA-EF08A59D86E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55AC4475-A1DD-456F-B887-024395E6DD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BC15DB83-C404-4C96-826F-6DE4C49D4B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295561DD-5C90-484C-86F9-2B2743137E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612BBFE-C65D-420B-AE95-4C008ACEC3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70EF2E3D-89E1-44A3-B210-A46410A40B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137AFBB5-201B-4918-A4F7-92001207F4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1DC972D2-A501-470E-9EE9-778444C230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9B92A406-5E6B-4CC0-ABE7-6478241A46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7616EE6A-A399-494D-A65A-11E002D458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5977BBF6-C550-4FD9-BCE4-4EF7C02E63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1FA8FCF2-8B2E-4681-BD0F-C737DD5142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8C4D90F1-DD5F-43F1-B186-85B57B7403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FF8594AC-DCF0-4BE1-9AA6-BDDD7B7FCF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B9E1C71E-AFE5-4CB5-8800-70C4821A17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E14DC5F0-E6D2-4047-A002-92A9ED180F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F08DD603-131F-4FBD-870E-69D8EB53E2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DD76B3E9-BE26-4124-8E9C-8EAEDA62756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5A8D7386-AF5F-4BCE-A5EA-43F7DF8545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5B57859A-4B63-4A81-B6B4-2BBEFC46D8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9D57BABF-5588-4567-BCAC-1A262362D0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702AE3F0-09A9-4BD7-A4EC-E0851C939C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CD1986ED-7A4C-49A3-AEE0-98953CC480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23EC8CEC-D354-43B4-B438-CF33BF6BAC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E2F08F93-3468-435A-BF26-928E862392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5E12AD5D-5AE0-4D7E-B93E-4C63DE24B6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79B82CE2-E83A-4A57-825B-7D7C0DA80F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92C4564F-623C-45C7-BC75-7CC51E8E0AE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52867CFC-C39D-4B3D-BF98-7ED57AB42A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E41BB52E-E06A-47F0-BD65-B34C9A10C4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17AF58AA-8DCC-4CDF-A265-6C80689CC8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B50D8439-ACBF-4C68-893C-B502E7336B2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215A02D-90E7-4A92-93F2-95B0EA3B10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34166FE8-8B38-454C-944C-C35C270910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5C08D925-7D6E-472B-9D5B-E792E8B2ED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91FAC24D-203C-4A0D-AF51-B0B3D062AC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EAB6FCE1-1D05-4F7A-BECE-B23A81E717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E0D51451-7596-4848-B87C-FCFE8891CB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FEF5F49A-F676-4846-8DC1-60FB2C7CA1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4CD77139-8E28-453E-BB91-78F3F4FF6E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8CC0170A-88C1-4794-B06D-AA5EDF5B30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3DAFFBCB-249B-4AF1-B6D3-4C401A5BEE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50974E05-17C1-4715-80E6-7F6990F913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469F381F-BAA2-4F20-978E-0755031001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581BC5C3-2FB4-499F-B180-55942A9CCA3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F27AED40-32A6-47B1-8F5E-8E6C03F31E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9A64FB9A-F915-4B4A-8B7A-2EA282B45F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7671E848-9378-44AC-938D-22CFAB3134A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EA32FCED-C5BF-4B7E-A500-4933D646188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4082E43F-D621-4C64-9B47-3A25434C42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CA86666E-8548-406C-B388-51A673299A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18427833-ABC0-4E7A-A5D4-343BE5A1AB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E374DE87-8405-45EC-8474-856F2505B7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3243365B-B135-47D4-A98E-D1E3B928682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16D4C6D8-8017-4416-8D2B-4167830931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48F9D264-BAB2-4F8D-819F-740CEFF0FB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2069143C-CC78-48A8-897B-D2665200E1D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7F65D7CF-8993-4C75-940C-26509B27E4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3649115B-8257-4092-AED1-08110A36B0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E499FB5F-A787-487A-B4F9-73A32AE8FB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1F455823-8913-4DF8-94D8-48DDBC16E6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C28FC463-6247-4772-9821-5CCEEE6F32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F1AA666-47BF-4CEB-85E0-D48C0C22C7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44AD83CB-211E-4225-A036-60CD8C2E84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B96E1A6B-9C4E-4632-8C49-596C2DEA90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51233859-02D0-4FBA-A685-FEC01B4CC7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B78E3324-B176-47CF-A9EF-6EAF8DA8C2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A49185A6-0ECA-487A-BFBA-25F0BC87D4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8D914352-06BA-4AAE-9139-21FCDDAA6F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51DC7A-18FD-40EF-BADE-92FF7BF0BB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83554446-36DF-407D-8C08-00675289F2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B6EBF12B-9CEF-4175-B879-1330FA5FD5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319359E9-8ECA-47D6-BC20-9D7AF9FBB8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B099C33E-B325-4D54-AC50-4B7C36818C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300E5E0A-E266-4DFB-97A9-435B3CA621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470C14B6-6551-4E8B-9CAE-B8AB0049C0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DED5ACB6-2289-4462-BD1F-5165D93184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E2D91C73-E6DA-4E6B-B4A6-A35B8E2CE8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4DD3D307-4908-4D1B-BBEE-A0E42EF3D8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9684D1AA-0F70-4DD3-8851-02B43A439C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4E6AEA3C-62E6-49D4-A300-487E2A3F35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C0CCA19F-4360-4590-BB6F-B4E9475B8D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91C59977-4895-46BA-A9DE-C5123ACDE9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C65E987A-B300-4D46-B54E-FE2245C405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54816597-65EE-40EF-AB09-4F5643F318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853F23C2-50A6-457A-8CB5-2297E08CE7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5D95A7A2-4A6B-469F-B684-1CD2BABD8BE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A4D8036E-EB1B-4AA9-A820-7886D7E998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4303B0B3-A30C-4DD4-87A8-61E3EA8BA6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4FEA1D7A-F045-4666-8A33-CF95EF622E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D425A1FA-3FEF-4598-8E60-A6111BCF2F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51175F5-7DED-4BBD-8B6F-C0D2E9133F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2A7D04D3-A488-4898-8D8C-E50093F921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FFC9B779-8E03-4844-A661-D09397F9ED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D1002A45-E5DC-4656-9865-F34E3C4C35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5A063A41-CAAF-4377-894C-E6DC164633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BEA212F-1543-40B0-8BF9-00E8A753BF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1E76C44C-B107-406A-9FF3-57E61484BD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D97D8D04-435A-4B70-8C03-CC1586F3A7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B631C0EB-2F83-4895-B7C6-1CBA7ABEC8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38A4B4F8-4F84-4482-A8D7-296A38F3D6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8845BD56-D93E-4F7C-816C-7BFC1CD6C7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8E6ED471-D7C2-42E7-A2B9-FD8249D004E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270C8808-68F8-46CF-BA0E-4FDE289946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A288167B-FD4C-4E06-9CD8-3D7EB42804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3EDCB609-5727-4402-B380-3B617A4632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E1C82114-51EF-428B-AEC1-A9F1A17B9B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62E70CCF-E422-48D4-957A-964F6EB22B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3F37284E-1E1B-4959-985B-95260C1DC9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F87D8481-FF02-47EC-9D8B-F2D369BA11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EB860AD4-55A1-4E9B-B083-96944B5E5D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B731F3A7-8703-407B-8F9D-915FFB1E84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DF79C7DC-9ACF-4C30-9F7B-0A96713EE6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A2836A38-EE9D-473F-8EED-4CCE235565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D0838F2E-13DC-428B-AA9C-F176B9932B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B1F4D346-1D8E-43C3-92C7-34AD200F30D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3A3E4F00-55B0-4732-81ED-FAC7B17784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28C64EC0-E0D3-4B6D-B8F6-AD5CCCA168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A746074D-BAF8-455A-9FDB-1FFB2D7418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FD9C46FE-FA9E-41D5-B58C-DEC0C5013A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FBF67E25-7EC3-477F-ADC0-16B9A36A8D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5E862DB4-0FEB-417D-86FB-5A206BBD2C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76DBA24-8966-4440-BF7F-518CE59CC9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D26674A8-7D8D-401E-9BA7-CBAD437983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1DC5ED71-0E22-44E0-A13F-91388718CA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B73FF443-3C40-4851-BDE0-318BE0B70A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B7BAD68B-3AE2-427E-9110-B5DD193F1C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7673A99-319B-4AC4-A79A-073DCC1660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E75917F9-90B0-474F-AD91-7C49E4582E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70F5BAD4-9691-4A75-9F72-7E96337D4D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FC7EEFEF-D5F2-4E35-9AF3-1567264021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8B930B44-4572-4BC3-93DC-46951206FA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2E9D62F8-0261-4950-A5FC-68D0EEEBB3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718B4DAF-AACF-4EA3-B26B-78507B2353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E9CC38FC-322C-4198-9E9F-781BC6D43B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BA194B04-873E-427B-9ED7-218A71EAB1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AA773CCE-BA35-48AF-AE8C-C94A6693EF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AB3DC218-7421-4F14-B219-0F3590119B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E187D1A5-2C8F-4FB2-8220-41F2FE4E317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89B6870E-92C9-4611-92DA-B5C5CC7AAC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F7C66D6F-8730-443C-8A7B-20525EA24D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19DD8E34-D828-4B12-A358-FDDB1C28C7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F605256B-3BBB-485F-984E-AAEFB640BD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9CCE7674-498D-48B2-8B84-D2B243647A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28EF077F-A609-4CB6-8AD9-984E76D628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20D37026-354B-4246-B3E7-2ED0676318F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AC8C2931-E878-4860-B190-29CCFBAF3A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9274126E-E4CA-499B-9EF8-A2F286C0A5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18220FF0-EC0B-45B2-813B-67D2CA82B9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730BF99A-940A-47F9-A25A-2D10A5B0FA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97E37CB3-06C7-48BF-8B1F-D06C024EFC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B4FFDE8B-A90A-4AB8-B235-4EF6BEF4EF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DD071DBA-B3C2-4361-8D81-CBF155B52C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AD633AE3-1809-4465-BB1A-1B29183050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18C9D930-E76D-41EC-B229-B9606C9BCE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5F4144E7-E51D-45FF-AA3D-38CD146685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E1BB604D-A3D0-4C27-8246-6E32AC6366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490C23E-B5E7-4F95-8360-1D4E2D6C41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5E8A1EAD-F1DE-4267-8284-E48910EC33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53FDF317-3F21-45D2-B972-808E763531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8F8F9085-2E11-47BF-AB6A-3E77B64086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8F764F81-0B66-407B-B813-3C6AE3F793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8B5325CD-939B-447E-9890-885E69145B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A0AA9D13-2781-4B59-BB68-A36E7345628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1BA4058C-A01B-483C-852F-75677EB4016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7F8F6BFD-AA05-4C4D-9257-72E30BD7F1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B86A04E-6F5B-4DED-A6FF-D5014FEFE4C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3C917392-9B8D-4F9A-9412-47BD5F167A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A10AC922-49AB-4FC0-89F1-B2B8540CAF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A15F4CDF-179B-4D5C-B612-C2358E2E77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15A19808-1937-470D-9818-A0199EFAA9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24CEA65D-9654-427B-BF68-7281FBCBB8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8ED20DE4-463E-4E5F-A687-6AD124CF2D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1CAEAE62-C9CC-4531-8F3A-DF9499EA3C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75BA1FD8-8FE6-4AA1-A886-5105A9D352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82A5D6C9-5D8D-422B-B3C0-E58D5DA9637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9FA49C8D-938A-42C2-AE93-A764E4844B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B0CB1917-EB79-4D58-87A1-7BC4FBFD07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D92C6AFA-4E26-46A6-B951-D22909134E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705F3DA9-0A32-4CAC-9A1B-FE13AAEE58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ED31749F-0528-47D9-972D-F063D99E408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FA74A419-54A2-4987-92F0-BEAF579955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8A94600-BE86-45DA-B60B-F2CCD5ACBE6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49919165-327A-4CD0-B727-D257C4E2EA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8EF3513A-8241-405D-8C96-0BFF93B68F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2DB77472-2DB5-4EF7-A13B-158656BE7E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D9E50AC4-D835-46FE-93BF-C3A5FEDD76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A1B1AA46-B9DC-4B20-9256-4E366E765A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BD05EF4A-76C6-4330-AD35-6CF2BCF7D9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64686FAA-1255-432D-927C-47333BF456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1D11CDA3-E516-4873-AAD0-EE9024C682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D37BB49C-05DC-4594-B07C-8D79F8D7B1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4645429D-15B8-46E2-8938-546317D388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6DCB1F07-FB42-4A6C-A568-E804A2CDCD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9EE1C1F0-5528-4DC6-B958-5B92B8C377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607C5645-1FA3-4E94-BA4C-CC326E9101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86DA8F4E-9617-41B0-B01C-32DA3F79E1A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C707697E-C4C5-40A9-BFB6-B14D839AA6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554C18A8-D225-4D23-90D6-7F448B7D74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85A2EFA8-D233-4E3B-9FD8-F3B93C98BD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3572946-D11A-4232-9A80-43A8157A171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A9E8248F-AE07-40B3-A881-D8FF2FC2BA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AB59490D-CDDB-413B-BA52-810E7DE3B8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D5094692-AEF5-46B1-A1E4-11F0F0E21B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CED22E5-7AD5-4F76-AF35-948D5D0A39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53477E00-91F4-4CD3-85A5-A2410198EC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5EB6A466-6E94-4019-9D46-3B2EC8ECD4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F5AAE6D5-FAC6-4AA1-9CEA-E150BBAADF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FAF79378-90F6-4330-99E1-26FAE89820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91077E3C-92DA-4CD3-89E4-5D5A59F04C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4495EF58-7722-4655-8A04-BD7A772923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E6D14244-8A17-420C-8DC4-6F9B91261A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5B581738-B9CD-4F36-BAC1-6F79193999D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DC10DD0E-B74A-4544-9454-29C0EF1CB3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75C6987E-FA9E-4066-8282-5F616D284B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EFC4C12C-7C89-4EB7-897F-FDEE1614C5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ED05E2CD-156B-4FFE-8EC6-8721A2C53F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84D82562-A7FB-430D-9490-1EFCC2589A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7C3B1B2B-6635-44D9-BF87-7ED3292E4F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16183429-9C0E-4761-943E-96B4D8E560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9439F04A-328C-41F9-99F0-F72340769E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4A908C6A-0504-4423-AECB-D76E693B14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FEB0BAE4-BAAF-4B16-9519-49C5342EC1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AAC06048-A6C5-4466-BFE4-55404E9233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B1AB5837-1A99-420C-9C0D-96413B78DF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52E8728A-07B2-449B-8964-735FEF05C1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3EA7334C-6CBE-4410-84AD-60D523B62B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50BD27ED-8C8E-4A27-AA53-9AEF1F473A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E8993CC2-C669-4307-AE4E-0C2F605B66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793E763C-125F-453B-B919-142ADB92C9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C52566E8-E4C1-4EFD-85A6-30F7EFD73E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3952AF33-7388-47CE-A00B-DD34B1B5AD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D019C47-3022-49E8-B9AC-B6A0D653F1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178537E9-23BC-4ED9-95A4-30C112EF66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C9C2250E-82CD-470E-A917-8E0E9E22D76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8412C3B8-3909-48BE-86D6-B6C0043153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BF883494-D571-4B11-B3B5-C568B8E270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E715B9C7-0267-49FF-B5A4-B6714BC5DC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8C61D798-3BC3-4DBE-9372-1954D0BA22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11D2162-2D0F-4255-BC06-E97AE2FF5D7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CB07E59D-DCA0-4E26-88B4-BAB02D3D92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9AC38FEF-0EE6-46E3-A59A-D00C3C5825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5C270A77-298D-494D-A12D-B3B9DCFDC5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3FC6AB1A-8959-4D62-B6B2-0F329D4F83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59B75F99-F587-4E44-A43E-D8D57C03B6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F18B2A47-D8BA-4FA6-9900-619CA7AD6B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F048CB09-86B6-45CF-BB0D-CB97831BCD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A98E47F6-12E5-4FF9-99E2-72EE35E3AD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BC7378C5-59C1-4CFC-90EB-5C685B4BEF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8EBD0802-D782-41A0-B1CD-D451075AA2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3C39D90D-27A1-42EB-BBEB-B4AA802846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8DFB300-3B9A-4742-885B-33203C78BE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7F3A9238-6BFE-4E6E-9D91-7DDF1D8C8A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4C67BF0C-54D6-4D1D-AA9C-706551185A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42306521-6F61-4A8D-A9AE-2865D750CE6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1911954C-7DEA-4328-B87B-40555C99A6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4215BF93-F6A4-485F-92DB-DC2AE992CD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D8A30CC6-6AE5-4FE6-8548-4DE0BA69031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6FC5ABD6-2A95-4D76-A42F-65C3360C19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6609A659-49B3-4270-9C1C-0EBF57B4B4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F0540EC1-8A2E-4203-BF39-FD3317C0E8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D0626D03-E7EC-45E1-A494-076395AB89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DB74D228-3E1C-4B74-8C56-A395497548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8B87D216-4E96-4A0B-82C5-CB74948E4F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A7180C71-EEC0-47DA-8A42-3F1C06C6E7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42C78712-EB47-49CC-B581-7FB65D9044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83187A65-A51E-443E-91E8-B86467C77A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3A4550EB-C5C3-43B2-AA3F-425EC2C531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EBA6F89F-CF8D-4A80-B431-BC7B00F8B04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D50D700A-0A09-4FBD-9603-A9C485D47D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D072545D-C7C6-4A89-B4AA-FE2FFB1E5F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108E26E8-7D76-4E39-86E5-1AA49D1D7D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B4179CD8-AB43-496A-9B94-8CE72E461E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BCFF19AD-2F5A-4E0C-9A6C-99A2659B5E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BA363CBE-C0EB-4A42-9773-A19DA0B432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6152A95F-8C12-4A1D-A467-ED371B1FEC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E2DA840E-6D0D-4ED0-A5C1-A1AACF473B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3986C43E-6B6E-4C0C-9992-9B947E58C8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8BF60B9D-A4AC-44D6-A7E1-9D21964EC0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3A389BBF-B8A4-4D1F-A376-0F55847EA4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5D75F90C-7018-4672-AACA-4F576FC1D5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837A840B-D7BE-4439-B8BD-C7CC6E65E0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4407FFFA-00F3-423F-8D0E-67DAB67427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F0551D83-C32E-4D40-8F1A-C27E2544246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99B0C3EC-F918-460C-AE2B-6787A0256D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664E4F5A-B7CF-414F-B87F-DB1A0893E8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1917BF37-28AF-4498-9F34-8466036053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1C8A12CC-66B7-41D5-B7EE-569C6871C3D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B8E0E0E-FE00-4FCE-8954-6D20496CA6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D169E956-D6BB-405F-BD8A-8D1038B7715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5B4153D-B8EA-40A6-9D21-C435EEF1B3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3A86B98-399E-4E52-99EA-A4D0ADEE32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1AECE63C-49A1-4FCA-8E0E-C1668AAFA2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7A9D44FB-A70A-4271-9057-70CFE4F7BB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A3F74BF8-660B-4EC0-A239-61DDFEB2BC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A295B31A-8645-4174-8B6E-39C04CFE75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C5F4F4F9-4602-4678-818D-CE3F2BFFD3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9F3F7CA-8DFA-48E2-AFD4-D3405F58CD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2C4325B0-4764-4B5D-B8D0-62F4560581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F3BC02A8-CE05-49BB-8597-8FC8C341BC3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72FA61AA-6A1B-4E99-A18A-DB8EFF170D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4F840F63-577E-4430-837D-858E8EBF35E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B2FC121A-CF87-4B00-A492-E753520E6B8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EB06721F-D395-4805-A1C9-943F2927E0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22FEE884-A412-4ACC-984B-68908C6807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18350A0A-423D-4760-9038-4066602924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288EA12-20F4-4EAF-BE9E-7937991B07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347EC3AA-A093-439C-AEFE-BF3AC1C7F4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D208569C-F396-4C94-86D9-9246A06172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CEC492E3-CAE7-4641-AD18-B7D48D2F9E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8C3492C2-0F74-48A1-B77D-1BA1FF9E2B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DE1761D0-8D3B-4BDE-AA73-2410983FC0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9F18E8FA-3E94-409B-9ECB-11158FE9504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7A60190F-7E01-434D-B331-736D83D717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D597310F-7B6C-45F6-A50C-70C387DA08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39DD3C72-FC78-4855-8E37-CE3B5662D1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D2DD8796-3998-446C-B96B-EACBA0CA23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1735C5BD-A31C-412A-8BE6-60EFF1E08C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D5A0434C-80BF-44CE-8C92-8ADEBBA49E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5AC705D8-F7DA-4C15-80ED-2F715BFCE5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A5F3CC0F-1790-4652-8FE5-FD46E0219CB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45039F64-8FBE-4E68-BB80-5D97EC8354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42811F41-9284-4B04-BF1C-A176563195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0262C93A-F8E5-4A66-8640-D74CAD7D16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123DC8D0-41D4-411F-9F1E-9837B8886A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F089529B-DCF2-4EB9-A44D-B542E5BFE01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D7513250-6B96-4A4C-BE85-2D6AD0B7DE6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96CE894D-B6C3-486D-9B64-B63CC7440B2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93C7B3DF-B0C5-487D-A9AB-8606F2B6D1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3CFA9F93-F6EC-463C-990F-8D51F97B88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1E470499-956D-4AA2-82BE-0954E07E78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3AC21336-0424-40C9-85AF-53E4E1BED3B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C0DB8D77-BEE5-461B-ABDE-362AAD4466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A981397A-1689-4160-800A-B0A5CB8E95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F65C9B4B-B02E-4F98-A384-01FE1D18A8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8CD1029D-A8AB-4969-9A47-7007E86ECA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CBCB9080-7164-40E3-94EE-A9AEE49F7B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9D96D995-FD9D-40FB-A960-E04B1FA484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C9B8E206-2557-4A38-94F6-3CAAE8B57F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FC436E7-9CA0-421C-874E-7AD2267149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C5FB4E0B-3571-46C5-AACF-59564D56AC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D8FEA004-08A5-47CD-AF9F-86C2009DEA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CF4D7CB9-E798-4FFC-BB73-DF9F374FF9F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61A0A988-B3B8-4C3E-A7D1-B5F53E1CF4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5A4744F9-A803-4976-8BFC-79BC07382D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B3BFE844-790C-4110-AAC0-CD773AFDF5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887E56BE-E772-46B2-BD8D-D6B96B4A4A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619B0361-7613-492A-8613-2EF3203A3B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87E5ECDA-C74F-4EC3-961D-0A59C38EB5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8E546A45-AB71-4263-B8D5-433AF57E09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47A421DB-6A05-466A-B439-ED076FD218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E1D63C77-9080-45A4-B35A-E6B83B10FB3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A32D721-E83F-485C-BB15-A779647040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DBDAA2B1-2173-45B0-BA08-4F580DB367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14070493-FF57-4A08-96A5-FCEEFCBBC9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52A88150-3A1F-43AC-9D08-108D812F12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C70F6D92-180C-496F-BF53-577ABEC072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DED02A1B-59C2-40AD-86A5-6DA1C677CB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C463E182-875A-4B38-A587-F87D58F81A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AE1C6510-47AB-4438-9F7C-D4DC2019AC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B43EDF8E-D8F8-4D75-9C59-5B21421C5B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604D6D79-E524-42E8-936D-AB031764F6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DE97213C-AE08-416F-A7C2-83FDC60359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AF821FCA-41E7-468C-90B2-F9383B29397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681E09EF-AAA4-4298-8AA3-ED066B49E4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B90C93A6-D8CB-4270-B936-8A40D25CDD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89366B89-5458-4465-A2CF-7391FF69C1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D39C860A-656A-495E-BA02-4F9604B870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9DA0C26B-BA26-4896-9CD3-BE6C06B89C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33E678C1-D862-4A42-8481-1AA20D32D7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BA2DBCD7-6125-4F66-B820-F620DDA11C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CD67097A-6294-4B82-9350-8B4EB97A95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AF263634-C7FE-49C2-9C5A-80BB825A0F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1BB2EF0C-9BE6-4B43-9FDC-FBBEE1338A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9A7E94C7-7D3B-4A9E-9BC8-D218BFDEC6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E0A2496A-DA50-42E4-9766-EC257094A0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D4027B7D-C1C6-40DE-A484-DA1F73F781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C2EAD029-DB8C-4E91-83C5-754B9219A3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25BDFE96-DA3D-45BF-98CF-703B4DB52A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33A31E9B-91A7-47B1-B4D2-6C7013DA09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5F4E9C90-DA8A-424D-AF40-9C1EFFFB6B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94DEE5BF-E8DA-4545-A1DC-528FC977FC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19BC3DB0-A906-4E5B-8D99-57C4F25A0E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39C5C9-9027-462C-B59C-7FB77A3224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3A601380-11C7-4678-BBCB-7E4C40F59AF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8F579853-47DF-4242-AB35-2BA3444819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7A82A3F7-3225-4804-9708-33A5314EFB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BE023EE6-8FF7-4C1F-9F51-A1C6624369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16B006B9-065C-4AA8-A573-669AAC085D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E5B14329-DD55-441B-837B-E65129548D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DD700C8A-82D9-46F7-9A36-60EAECD130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7D199C62-968B-4D25-8829-E962E085A1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AB74AD4C-6C8B-44EE-A1A0-05014CA8456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D1CBFB8B-EFB3-4CD8-B434-6256E1CE82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2038B623-99BB-476F-9EE1-FFB4B77B48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472D9917-B935-4820-8291-146B4FB215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5E6F7876-92D6-41B1-8703-A96C8EE9A2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39E09B7E-57DD-44E5-9838-0339E5D073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E5C73942-340F-4B5A-AE5B-A777754906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864A2323-5B04-4679-81FA-987BA8305B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4967E677-20BF-488D-A919-4F85241607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B8A1A11F-EEC2-463D-9279-B009A3B760D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B9477515-B5CF-47FA-AB89-AAE6106A9D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3727027C-B22A-4A78-A909-CCC04FE0B7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9BE6DE11-CAD9-4CE3-BA98-FA06C36A3E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AC284636-2A82-415B-B488-B68340D9C8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BAB547CA-C27F-47F9-A1D8-DFBFC03C43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297AD335-EC32-4D37-A89E-C227F94330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2CE61195-AF7B-4E1B-98D5-3568D645E6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E69D5F63-3203-4D2D-8555-3374518AEFA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7B551E22-91E0-494C-8A5A-72CFC4C2DC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99D421B1-79C6-4E14-9F29-D925128E12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2582CF41-4843-4191-90E7-52CF9EE5343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7811D61D-245C-4937-89B1-030541C673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143B2666-8884-4A50-8C95-21A3025082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DB096DFC-FD41-4694-9DD1-FC167CFAAE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51F315B5-7BFA-491A-851D-4CAA04E452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29D39DE7-BE55-4CF6-BFF9-8700130A9B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44C385E9-6ADB-4A05-A561-7C741A0DC1E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1B05A5A7-A9F2-4E41-8715-11B4A1CC4C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158CE8BE-A755-4E50-A0A8-1900C239EE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4DEB7E6A-3FE3-4297-A466-07231C2568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C87E4AC0-9927-4A6A-8A1C-9D0DFEA3230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690802AD-5D60-42BB-BBF2-FA0618AEA6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11F32F88-1314-452B-BD9C-43779D52DD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5F4D4D1F-F207-433C-8865-BF7630CFC7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EE880ED1-1EC4-4FFA-8408-3DD4A475BE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FB90B872-E26A-406B-A341-D85BFE5F15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5B57FD44-4D8C-4B9F-BFDD-9FCC0A9AB9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95359FBF-95A7-48ED-8280-3E1B362C6C8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6074CD80-4AF6-41B3-A754-BE48B1B560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8E9D598C-10CE-4558-A982-101AE18030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D5BF7C1F-7A07-4E9C-801C-E2FF977545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FD474D46-A9FF-45A5-B210-EB9E8A36AB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FED5C847-FB7E-4B76-BCBD-036636EC79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5C209F-1BB3-4C3D-8B8F-45139FD58D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7D0B3143-9777-4C79-80FE-41DF0C6B2F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6C2335B8-7279-4FD8-9A67-AE13BD5BF5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A3C41B35-116D-4E6B-B907-3DDEAD73C9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C422C785-FA70-4954-A342-317AE72A34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587C9F88-20C5-44B3-BDC0-950D31F270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B61833E5-0284-4109-9B07-21DDA9E961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53FD40C-F6B1-4D7F-B5AA-A5489A7BB4B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46901896-9CBD-4BAE-BCAA-35E2207A5A7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68258768-01CC-4C97-BB40-2F79035CBB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83BA5937-C75B-40AB-A36A-65E91E90DD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C042804F-F9E3-4BB5-AC47-41F4CDE815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C2F5499-9563-4A4F-90F8-3AD02804FF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A9721F49-EBCB-4791-96FF-B3980F853D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21CF6D42-183B-4F04-AD69-46765A554C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DEAF8D9D-8EC3-4D04-9FD5-383939AC82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4EA99E14-A9DF-4042-A218-698AD0C790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99E5E40F-15D8-44CA-A613-0EA24BC75A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106C5868-2308-4C49-94C5-2F9C5D4A87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6F6DE593-BB91-4BF3-8050-2A28E3E96D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1B77335D-696F-4871-88DC-36B9BEB389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BD406815-EBC6-4C3F-9B68-9E7BB27465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B4851EC6-1780-4E5D-9892-60E6CEAB76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C44B987D-3B60-48CF-B11B-5546AF71C5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B77AC159-3B08-4320-8141-D066B7D12A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AD0AEED1-E3D5-47DC-83FA-D0009EA691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34C3DB99-9775-4C08-85B2-D32BC86400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DCC3604A-7ABA-4545-8007-0DCE622C07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C56D1F8E-3112-4EA0-8A5D-D2E8C21040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FAE3DEEA-004D-460A-8633-092C0B2873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B40A8835-7735-40FE-B4F4-D8E65CC71D2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F9FBC353-AF07-4B04-ACFA-41A46DC7DE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88040947-88E6-4F55-92A2-14615A0C65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31E049A1-9443-499F-B113-DA921B6542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202CFCB-0FC9-4092-9631-1A0443E62FB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A51C725-CA8E-4864-929A-937566B6F5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C806FD45-95CF-4DE9-989D-961CC3E4A7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71491166-897A-40D4-9A6B-1B9BFD6348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C4A13241-21F3-423F-8266-BBB42E690B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AD7D041E-EC17-44E2-9F9E-E15CDC3918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B1844601-AD4E-4A27-9A4C-8F66DFED1D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65144BBB-6EA7-47ED-9285-48D8A44279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EA023396-266D-4A0D-873A-9389D488B0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3FFBD339-9E8D-4145-9FEC-79CE1352F5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B7B32C2E-64BA-4C15-BC60-0F00F420DC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7914EF82-48C1-4D0F-84D0-287B4FA06F2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712113BC-F179-4917-841D-337642493B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C900E1C4-6D82-4770-8648-4B5ED8077A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2B2D3558-5FF4-49E7-8F18-9AC6E8E83E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696CB34C-5E07-4100-B9C8-03A6F6AB523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622F3791-EE60-44D5-AEDD-2D810203F7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A3934FC9-9E71-4F52-844C-6685504204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31E80694-5F08-49A6-ABE2-F7814B3C04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AF825D97-8AD7-4485-BD4B-4A7D24AAA8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D0758FD8-69D6-498C-9455-BE337A2AE1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E9752D66-CDD8-4A52-AF33-AB21E868A0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65542269-E838-4490-9978-E7D3385AB12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47850E73-32A2-414E-B86D-16815FB8EA9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54829CDC-5CE8-4F26-A229-9C7A235EB3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5039565F-2140-421B-A688-B53585F680E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AF4EEEEC-6A73-45EC-9487-83DC7E1269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CA89658F-50F4-4837-8B60-619BBD4D1E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83C3376A-A554-48AE-99C1-36F5BA73161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CFBA4F12-6995-4F5B-9724-669BF47709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1F9F0C3D-3ACA-4C46-B206-5AE68E8D6E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E5856236-63CD-4315-83ED-E8E091D1A6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B9FE0552-E2B2-4F4C-A1E2-1A4102ED25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B2BFDBB-012D-43A2-9008-B6F4434F8A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CE55B13F-8B6D-4AE7-A631-988CFE5846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177F14B2-45A6-4E28-AB0C-7F48F442A6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110DA62F-CBCF-4E14-BA0B-6DFA2DBE18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E70FB75A-C044-4C8C-9E99-C8ADAF2B62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F3C96C12-4F57-4ACD-977C-871B38F84E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F3FA9AE4-5924-4075-90C0-E4199AF1873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69059278-0374-4712-A0CC-D8216F201B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C3F7CA29-03AC-4711-B6A9-D77C5E0E48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42791685-92D9-4576-99F0-361EF6BA44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9C5D9238-A72A-4924-857D-8E74ED57109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1044A3E2-1FCB-47EC-86F8-0C2ABF8AE1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6A244B17-CAD2-46C3-9FF4-C43A37F12E2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1C4A8C88-6010-4DF0-81C0-3475860166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A071C808-4D31-4A4A-9D06-5FA944EAA4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FB193822-1E32-4CD1-A6C6-E8E6BD4CC8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489E18AD-6C72-44ED-B8B9-030AC673F5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5AC007C3-D545-4456-9409-688F956392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61D19B6C-2202-4BA9-A485-AD0B49FD23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574394B6-F0ED-449A-9F29-EE8791B40CD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AE1A6FCB-3C88-440F-9D3B-4BF1D3EC73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ECDB43B5-80F7-459E-A4E8-1B83004965B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6FC691D3-2149-4762-96D6-2CF3D4DF2F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A353B4F6-E4CB-41CE-8355-907A2546E57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20DD5936-0FA3-43F3-BD86-D704BE3C28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6E089BCF-75F4-4D16-82D0-610FFF386F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F6C9DFE3-9A9A-420D-9B2C-622DEFC2DF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26ED62FC-2C2F-4C8E-B5E5-A49CE6CF65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DC4CFDD5-3E7B-4936-A85E-5742DD03D9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53586052-6E58-4A01-8CEA-DB5B9F093F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32B56F64-1CA8-4412-A4FD-2C5B6DC2B7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11FC8A55-6128-43C2-B80F-40CA312648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13E653F5-616D-4CE8-8DF5-F0962CB3DF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D84920DC-50E1-4602-A6F3-F7DE5768AB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D389194-AF3D-4DAA-A719-1BEF691B4E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C4AE7D4F-112D-4433-9F75-7F778CA3372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6B29FFB3-6101-4546-A85E-25CED355581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F13A326-3F9D-4786-926D-01FC1269CB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D8536DFD-9997-4F73-B03F-E0A4EAC29E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F9A71A2B-4363-4B2A-9219-D2568172EE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885D4497-51A2-4567-BAB1-0E8CCCC59B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9EB2F0F9-4E24-4820-898B-3564ED1655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C7AC213A-F2FA-452E-9A29-1E92EC435C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AC03F458-F2F2-47C0-9A19-D82F321019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FD7F6C7D-5207-4573-B741-ACCFD2AD6A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C1730988-DD1A-419C-8C74-7756C74BF6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51297336-A21B-42C7-AAAE-3376034708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CA9D862F-B700-402F-B18B-656EB59F0C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C38A7064-EECE-4127-80C8-6322CBD9E6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C3F92589-73F3-4B21-9E3B-D5ACCC2FE22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B4ECABC1-CCAA-4E83-ADBF-18F877A361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43CD198A-582F-4B76-8825-196F18E4F38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3F16E75F-52EE-427F-A75A-5EE25346CE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93B53300-9088-454D-BF67-0CC8792452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B393F470-9EC7-4E57-AC20-3ED4CD4795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2651EEE7-206D-476A-AC4E-E68BE78319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F8B2C3E3-AF97-40AE-8FCE-E4E5E9EF61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5C3A2891-5651-46D0-AB26-16E4C7C21F4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17B3ECCA-E114-423D-8BCF-70ACCDEEBD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CBA4E9D4-1F77-4961-A45F-9608EA5E72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8D3CD738-ECD4-4B2D-98DF-2A6116A3B0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E6C2A63D-5A56-43A4-8D5C-46D1972F74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B547AF5D-7EE8-4F5D-B310-A510C56D06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02808A04-2A96-4E04-BB05-631CA159B0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7740D14C-F4A9-49AB-87CA-645D05A437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C58D22C7-A522-455F-9697-108EEFBA6E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F85E8041-B759-4FBD-B1C9-88CD338D14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8DA8633E-48EF-4959-9C32-EB91C1EF7A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D04A64FE-A208-4CE4-80D7-A765CD2F20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7A58A899-C23F-41D7-B181-D20B45203C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7BD85DFD-FF45-4859-B013-C9518D4F80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648A2681-C8E0-4E68-940D-002C2FB7D2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BA4ECE30-3B52-425F-AF13-87CA4B363F4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2865711B-7B13-42A7-AFA2-B177370DEA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5DD2B1C6-4B80-4B92-BBC2-EF50B034DF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13B77F10-2EF0-4F57-8D72-963CA32F58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7466C428-F51C-4726-9483-90BFCEA342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AC559739-D825-4D0E-9B44-90E9F1A6477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EB2CF01A-B5D1-429C-81A8-7E1703178C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E59DEE2F-2EF4-4053-B5D6-F3121752112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99B21F19-C81D-40AA-8709-C1FD3F7174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676160C3-AFC1-43B1-B23C-0E450BE107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665FFCE5-57E3-4A84-9700-967534732C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8ECE8355-238A-43A9-8061-25F31939BC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80CDAA01-5E5D-4CD9-8661-0E81325C2D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05A403D3-2EE7-4610-9B77-3980FFF447B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A9023162-F853-4F02-9A10-B8C620138E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7280E05A-9E68-4E6A-AD53-B427BFEFEB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4EA18255-76CF-4F37-BB2A-1A50A5D7AE6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26C637D0-4A8C-4521-A2FE-346A03DC12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133F7944-8A09-4541-9510-395A7B448C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4947223C-027C-43BC-874D-AAE52B6425F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D5EFCD08-2785-480C-8011-5BADB957AD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99A473D3-61AA-45B4-998A-EB49140679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68E742DA-5EC2-4BBC-8320-9BFCCF1C29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EFFA1454-A3DA-40B1-AB09-3B0EC25B4A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7E9B4972-5B23-467B-A618-E28A705A58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26104FDE-CF2B-4743-A555-76441BA346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CF40C4B5-2058-4C50-8C75-830CCCB32C2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AB5422C9-1671-4E48-8859-5D938DF79C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D4A744CF-1DBE-4F35-A458-DA5485F6A15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A4704894-4730-450F-B856-8738D88EEB0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F7A0ED4F-52E3-40E2-851A-FADECACA37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9B4B8ABC-D3EB-4612-9600-79ABBD5400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7008D9CD-7257-4EDB-8E21-2E7B675EB3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B81E2A1C-7311-46FD-A764-EA7D10D88F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B8BED481-4B0C-4070-A84E-E68A4007EB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90034360-924A-45F4-B374-DEDA4D98EC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8B098AF2-F40D-4637-B283-8BEF2CAFD1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EF1AB8AF-7C51-49B9-800A-E0C690250E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EAA7611A-161B-4D72-8EEB-685550099E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23D33D91-7D8C-48DB-88E9-BDC4FF72FA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7F93DC9D-F09D-4F20-97D8-843BDE1ED3E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3C5039EE-88F7-45A9-A366-95AEE9D908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0F3757E5-4AC7-44E5-8A4B-F6D467A3A1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8550C351-E062-456B-A3D4-716D0203AEE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B1ADBB08-EF2A-41DC-92CB-476CB64366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C973D833-C595-4F73-9530-F7FC7C73D77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2E715A4C-EC3A-4F43-A841-28C2A30EBCC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C7CC55B4-DA8B-4610-895B-819B9D59B08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4CC2DAE3-187F-48B7-8F35-2C7F5ADAB1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DA90D2B9-E35C-4A8E-B496-6979F88F32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A38F2FC6-2C80-4892-85F4-FD92039731F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9F592283-A324-42EB-B081-6164B9A955C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144ADD00-A153-4A8B-88CC-06883BF5C8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12B63E84-C426-4BCF-8A99-0159486F95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C853C77F-F601-401B-9110-5AE5AAB026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60697B40-F7BD-406E-9C54-8C1BEEB387C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4163ABF3-ECA6-45D5-B547-A747301C68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5BE271F0-92F7-4EB2-883E-37F46BB47F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2C67A2F6-0528-43EA-A897-36C826790D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854C9410-5142-42D7-B92D-06510A697A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6BC83A7D-5978-4502-9B83-4812B3B2F9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AA36AEFA-F372-4C9F-97B9-DA05E9E5BE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DA2DA761-87BE-4C11-A13D-949B3C1008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24EFFF0D-4E38-41BC-8231-18B7BC13B6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334BDD1E-1B61-461E-8815-7A446BE1460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BEEA38E8-5416-43BE-8D7D-1E6F309B69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E3B9A224-2AE1-4C4E-8644-52E71F2DF3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D0D95648-E013-4A39-A2D5-6179603864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46262363-941B-4A16-86C7-8AA23073A36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4CA7034F-171C-46CC-AB69-86E67AD8CE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64A83DAF-FEF5-47EE-8F1D-56428F8E53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8E204DB1-FA2F-4327-ABB0-CE6F5A7BF1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6245D1D0-4595-4FE5-98B9-7D14340158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6DED9BDF-D7F6-4580-9C62-984CCDEE65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60CD3913-B8B2-4DB2-930E-520C54864D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37A9544E-F31D-4318-A23C-3E8D5DD7DF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9268DE21-D881-4E0C-94B2-11C16BCA93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5A65E913-67DC-40CF-9AB5-55A3AE2128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7DE5CFD8-D6C0-40DE-88A4-CE70388042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41B37F31-98AF-4771-95E4-63440C23CB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C7050132-375C-4692-B610-E8AFAC03A1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5B71ABE2-B72B-4137-AA09-D66ABB030E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F1018281-F864-4380-A46B-17645A0801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A3BC610C-06C7-4575-B404-37395B31D3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4C303017-3FBC-4115-AAA5-53864AFC214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87225782-81F3-45D5-88F4-0FB7E66AF1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7A975A54-D54F-4B20-B5B8-6214009560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5F3D766A-276E-4AF7-B86C-66AA43C6EC2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3BD45E9E-D866-48F2-B403-71A04B34327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2E00C455-9A45-4D11-8EA3-7E1277178D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7A5A23BA-5217-4C7D-8C1A-FD2815A9FC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7B0D4F8B-B6BF-4FA2-A6EC-6A3A9CEDE2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F32C2C86-7820-44BE-BD7E-56A23073DE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174EA419-5514-41EE-AA01-1F2A3D0B49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B2014AC3-DC7C-45BF-8E38-E8D6F5E3A2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AAD0D3D5-0156-47DF-BF13-D85134183CA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CA218B56-7986-4566-8664-707BEFB532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400A1325-F8E8-4B41-BE4E-C2A32D96B2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0D42DBA8-E2F8-4E74-9FA5-48D9AD87B7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3EA13B5C-56C6-4227-B36B-77983A8493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2BADE6F9-4BE5-4041-A685-DB3E1375A7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033009B9-34CD-40C0-A227-6930C5EF1B2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FB1D7E0F-1752-4624-B39B-815F4DF80F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F659587F-528C-4590-BA72-F223C81CE1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F48BB71D-BB6D-40FD-95CD-8EA77CC153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DB10EF76-2D66-42CF-900F-8317ABCE77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3F8C6282-C17E-4126-9F88-A3FB0E5B22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F9F465B7-9819-4E29-A49F-3D72622C9EE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F41BECCA-19CA-4040-9194-DB8B6316B1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D00BFDA9-EEA2-4314-9E83-4E7017A218F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A92E63FD-62C2-42BA-8338-D77FAFCD94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B967D7B3-6F49-4C0E-A8C0-02ADA79294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8F37E175-5BE4-4698-8D00-DC32506724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ABDA1D3C-C36B-4D04-9540-9ADF6E3AA7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1E564AA3-55DB-40F1-9BF0-C4F0C3D3D8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CF4170AA-698E-403C-9A5B-F425BA2319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BF8F9006-3C19-4215-A806-E9D2416DDA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FAAF43CD-D5B4-475F-B9FF-75BAF8DF9B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904B2D2A-98EB-497A-8227-881E9BAAD9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117CA01B-D026-4227-BBCE-040E800078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7886250F-8EEE-4723-8263-662BAE9042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24F4DE9D-1E98-45A8-A79D-0DB4D05F48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CCCD5192-DA3E-4C6C-B2CB-CB7238C5C76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590F1BC7-14DC-4AA7-A21D-A0F3F8A2F2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8DBE00EB-969A-4129-8C66-ACE54EACD0D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BB68BC4C-4396-4EA6-A005-B349B990C6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0A7F3020-8B8E-4EBC-9160-AEA2C87E23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id="{2DB2F3A5-E38E-4586-B60E-61DD10EDF36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A0409C7E-84A6-4207-89FE-BA8FA252B5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AAA12F6C-484A-4A6D-8347-F2542984B9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22B55FF9-DA33-45F1-9D73-5F10205A52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202CB0F0-DB00-4FAE-B77B-78521E3C394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369E00BD-02F6-4F01-BA7E-1C96CF04E4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B1E283A3-A0F1-422B-8D5C-72C9C975603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F5103C91-15E6-48DA-9AB7-1FE032E726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98D0C70C-AD57-48CD-A974-DCD947B76B5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7B62E37C-2A36-43F1-AC54-D507EF37CF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D8C6B472-4C90-43EF-923F-73C30FC477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ABBCF222-AB1E-424F-9EAE-3C65DF3AC0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05B4A5F1-9D4C-4D1A-848B-EBC64E094D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227A35E7-945D-4E25-9D3A-A59E966AC4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C7E9C304-7B02-4CD0-9D36-A3A5B48457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AED1F013-C654-45C7-B27D-613C9B9F7DF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3FD6F06B-A4A1-4C1F-A549-D9B672FE2C1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9EB9ABA9-CD37-4C63-A27F-7922FAC881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E2CA4247-BFCB-4ABA-B9AE-053C9A0AC5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D2B360E6-815F-41DF-98FA-5C4560CA5D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41B849CF-99C8-49EE-80A7-749F82E0138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65A0E67E-4104-41E2-A809-163AA91017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D4A3CCB7-A573-4EA4-8494-B62FECC7C1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F1BDF496-0AD2-4D15-BBA6-0CB99F908F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BB152700-B3B3-43AA-83E1-85EB692FC2E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A0357FFF-8516-4621-96D7-D43E743CB8A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3B7FE785-C4B4-4A0E-B259-3C0B49C552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61D64C52-1CF3-4B01-9FCA-7FD95E8808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F0C3ACBC-542B-4024-9FB1-D762E5A2F8A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217E9F88-8BD3-41A8-BC03-842CE4313E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8F895932-F97A-478F-8444-4D3BDFD047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7194015E-5039-4AE0-AF49-F3FC2AA8BD9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48C49BFE-EE00-4DD1-833B-461E5DBB5C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E0F5521A-1392-4567-8025-74EA7FDF64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DB1DF8BA-DCD8-4B3A-9799-3BADE202C7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62162C2A-4660-45DB-9D44-D1E6C21F50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CA10E880-7A41-4C9B-A009-FB68AACEDFC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7A60442C-8561-4B28-B9C8-A988185809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9AA9FF9D-46BD-497E-A09C-CA42F5FB93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FA410301-E9D7-4F11-83F0-9D411DDF87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45F57054-A209-4D91-9942-983FB646E4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BC0E860F-7997-4145-91AE-9B2B8893D8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4EE4719C-52FA-4979-BD24-DD805E10A8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F3017388-3898-42AC-A74A-9C489A7655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6EA190B5-E58A-46B9-BBF8-D1BE5A635A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35F0B116-1D4C-46E9-A124-A86354A86F9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FF683610-393C-40CB-9F1B-50138F9278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5844BBAB-F551-4533-A9C9-69F9F96AB3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A12D298E-C6AC-44C9-BB63-9D2A51B801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28DB5B59-373E-45D8-8B26-DB919B60DA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F9663F7D-ABF4-44F1-9888-A2D219FEF1C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46D8DEB6-876D-4C58-BF96-E15A2FDD949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2ECD313E-B978-4B22-9CEE-7A16D37088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51A10ADB-E250-4902-A42E-0AC2F733825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050F1FEC-84C3-4F55-B139-28CA448832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4514B2CC-C2EE-4A88-A8C2-A1BFC714F4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F434BDA7-39F7-4450-8DA0-F4FCDA0756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32690E72-C250-45BE-B340-5436369960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B9F1AF9C-E901-4B46-B8BA-BE70D3FE309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7C019ECD-A29D-40F3-A673-61886A7C243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990A59C5-9455-40B4-875B-167C40D450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7AAA3E22-E08C-414E-AEAE-995626130D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F60AA57C-EA48-41C8-8A3C-129F121F46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63DC0DFD-E167-4B3F-8E72-A759653683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3AF07B3D-B407-4EBD-B61A-7C828725C70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119FA03F-7314-4F6F-99A0-FB56A24C89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8F9E54B-90A2-4295-9329-F661447C65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56C57309-E264-4D05-8D13-98384C6696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E777C94F-AA64-4103-99D5-E373379C4B4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36E21F1D-3E1C-4738-8957-D4FC20BF35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138514BD-998D-4958-849E-F03E3EB698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5DFF0954-8895-4066-B8CB-DA3AA37A2A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4875B639-DBE0-4AB9-B36D-DD5DE1A620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59D88ABF-3A24-4AA0-9087-23342D08238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AB962E1E-D02A-4897-B978-1E698D4FA9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AB9C259A-D80F-4ADF-AE1F-EC49D23877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2A67E33C-B186-45BE-8BFF-2899DADC169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EDD67465-BE45-4A1F-9D1C-E20F708456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D4CFB700-1A4F-40F1-9874-5A5E9AED66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DDDD6717-6639-4764-9A0A-19B1FE9B4B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48B8E6AD-70E4-406B-92E3-F553725B7C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480F96F7-9513-440B-BA07-81210503459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A98D8CBA-72DE-43C1-852D-B76DC887A2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E3089652-8E04-4494-8388-76F3460D753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1004596A-9493-48AE-A5F5-86F11154C72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C0A9D344-EF86-4C13-93EE-5C655EDC4A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20C12721-1D0D-41E3-A266-0A87736784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A30BE179-DEEC-4019-B579-132E812543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FE344647-D8E5-4DCE-B8C7-1ACC04A616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A3A89478-391F-4272-B2FF-05D238B97B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59B52756-B665-4820-8677-75E0BAB601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826A166F-73AA-4A52-AA00-B90B324256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18E836FB-2459-4807-82FD-1CC6AC1B0A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22CF1984-7F22-42ED-9B51-63DD270D08E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956F01DE-327B-4EF6-BD12-BA99D497BC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24C08277-89B2-4D71-A2FD-F4DADA42C1E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8889744D-2826-44AB-B420-9014E08A5E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86BE684B-866E-4063-B196-2B4EC1496C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44E2A4D3-848B-4333-8499-55C9980FF8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EAC4A355-5BF1-438A-A33C-9C0A98ABFCB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0A643E7E-FB3A-49ED-9717-5B31AD55A4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346717C5-0940-4722-8B50-20F093B89D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F15EAA9A-AF45-4CC6-A530-F75255F2A5E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60F23FE3-8071-4232-B052-FE743C0DCB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1364347B-90F9-42D7-BEF2-6D66FBC340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C84B0C4F-9C7A-46D4-A722-4772A280840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80E3146D-5E89-41A3-A625-7E039B693D0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67937E3E-8F7D-4547-B905-ED690E62B55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404B4A90-9C55-4AFC-A5A3-04C381A1BA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D4CC3002-D9D1-4DF8-82D9-AE9CF47F74B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2E16F87D-5767-403E-90C1-FB9A4C66B2F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E33E7627-90C7-4790-B358-0C9F9B580F0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1E67DDE6-36ED-48DC-9C01-DAC98094C5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7E26A1E1-7A15-4E09-85F0-F3DAE720A6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714B4457-FC7A-4307-81B3-8DFFD5A0AF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713C7537-029F-48B9-B32C-751CA80247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9D4CFD3F-1048-4353-8CA3-FB62BCC68A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AF472504-5585-4AEE-8A09-A1FD7F5F37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E5A8B03F-EFBC-4E71-B99D-6943C846965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960139FE-8B55-4CC7-B512-5F5F57D83A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C365F5A2-0B41-4B5F-9C6F-05F8BDF97D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199B4E11-49E4-430E-B032-D5889C15C08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FD4F8698-4EA8-4971-AAEB-7B7BAFD10A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08E699C1-ABCC-4D09-AE22-F5CF61EDFE2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F7781E21-1D3C-4C13-9027-AEF93D51E80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EB5D1844-D6BC-4671-9054-5A7E5F8414E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E99A84AA-3B3B-4F9C-8292-6B8B700B23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F386D4D3-F62C-4EB5-9932-D1F6B86279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DEC0F8BE-F9A9-4066-89E5-97C11E0D2E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5C3D1F21-FB51-454D-BF87-C6955DF5C7A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DE589CB5-97C7-468D-9C7F-6942D8080AF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1EBCE829-CBE5-4AB7-B6DC-8AFECB883A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2A3EB016-F036-459A-AC05-0D523831B1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B3AD9D19-AADD-4BAF-92C7-941F2C7C6AB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3CC1C0A1-263E-4BD5-9823-E33C0F7628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A3674721-7A79-4009-939F-90175682E0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84930E48-F1CC-4449-97A3-D09AA71EC53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317A192A-0FCD-474A-B271-23B0E4D1EB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D650108B-C2F9-48BB-9771-BCC1B630BD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B370FBE9-3B8B-4888-80B1-54F57A3903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47E94981-C8DA-48F9-B7B2-8B068C5CAE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6077CA65-ACD6-409B-8457-4D6851F721F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79C51FA8-6FD1-40B0-84D6-82B382E915E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D32D3820-A813-47FB-AE3C-C1EC0AFD193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B21CF9C6-F3DE-494B-95AD-00B66860CC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7F734698-43D6-499E-9FB2-77F53EFE35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1A7361D8-D9A6-4AFA-ADDE-A946759733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EC912F19-8F5A-4331-BD39-C61B3E21E1D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6DEE6A2-AAB0-4367-9560-8E65229B77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B7CBD241-3FE2-4374-B916-CB07D53F5B3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CFD5BB6B-BEB3-42DE-8E5B-5DFD8ED556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B6DBC216-F73B-4C79-A4FD-1970D1F4AF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93393D33-80F5-409E-B4F5-D4413B8FF1C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06118706-5A16-41E1-827E-C9879A41826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B2B47E76-8A56-4E84-9B5B-B781A19115F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E8D7027A-A640-441D-8A2A-9C8D8F94B8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DC7874B0-2556-45B7-9F23-E40FF44E50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622FD6CF-E690-433C-BF39-6A8835A3F4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6C8675C0-F96B-423E-ACFD-65B48CDB8C1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9D8E7A4D-8B64-4BC8-88B4-58B7E6785F4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5B29FC9E-1787-44DC-827B-171BEDBCE1A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6A9367E8-6A78-4B88-A321-3B97FE7A8B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941C2D0C-EBE5-41B8-BF44-BE7A2B81B0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E0F3B14E-D6FB-41C2-8062-3FD5119338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462F6479-849B-4486-B377-3FE2BB536EB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91B5213F-FB0E-4483-8356-909DC505BC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A66AFA24-51C1-4E9E-95A1-F583C48F01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2DF78A93-F726-446D-BC5B-A88E08DC6F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2D782B61-C9FC-4445-9E3F-5FA13CBB30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95171F50-C6DB-4CDE-A051-ACE5196C49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9C3F5AE3-5BAA-4DD9-941A-23E763D7D3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F6B23BEA-C4C4-4029-BCEE-40B1234362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C65DB468-DC6A-44A4-B564-331894A2AC5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730AAEB8-5625-4BC5-B4EA-9FCFF2A22E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C5B00E1D-50A6-4565-9889-633BAD608C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C0345BAD-640A-4230-90F8-2D1D6DE7ED6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56310FDC-A407-48B0-A230-D961D9AA2F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45477DFA-67EA-4F56-B18F-DA6807967D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52CCDF30-87BD-4EF5-BA03-F7FD9787AC2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8257CCDC-0D9B-4C0B-B4D0-40E155D453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385F3E11-F754-49C5-A820-2420E4DE1BB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BE69A78A-6330-4672-80E6-B39E8C6FAE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9360EC40-D80C-418C-94B9-75B5F7A813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EB79807A-49B3-4038-BF15-D986021491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C1133B83-DC61-4D10-A1EA-BA82A8922F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964AECFC-1044-4EBD-9C58-BCEC260F65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82EBA665-5D43-4AA5-9573-B52526E8EF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46D00338-E239-45BE-ABCE-C2335BB3279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8C6F5903-A581-4D89-93AC-FF4AD2B04D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D9224EAA-8515-44F8-BB18-2BB2B6F106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F5233989-A0D8-4F0D-9E8C-11B1E9F9FD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848258BF-ACB0-4D43-842A-C6725BFC7EC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800EA2BE-AF1B-4879-8654-110D93ADA57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383ACBD1-A3A1-4CEA-B081-740CBABD8F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3C44A7C0-4F90-4293-BBAB-274C947636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58D2BE-7D81-411B-BBA2-080CBF7D97F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CA08EEAD-5DF8-4A11-BD10-67EBE542B5A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CA6EE4B2-3060-43BE-8689-761F267FE5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926458AF-4072-4227-9B8A-04D1902235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3FB0BCD-2A1D-4EDA-AE8E-FD1E5E9DF08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F8444558-3925-4BC9-8A05-B6108FF9896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DA378192-C82E-4779-BFDF-C33193C34C0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93878ACE-879B-4355-A3B1-471403B587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CCE7A50F-6470-49AD-AEFC-27657558A68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DEA78136-6797-4BDC-96ED-D67E2A3E13C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B810254A-4287-4541-BE06-B2CE1944E1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01F69D50-AE65-4BED-B665-71FCB00884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8A79419E-3CF1-4283-B184-683CCFCEA5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E30541CB-9E2F-4D10-8912-AC2489EC921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9B63DC98-126D-42B8-9DB6-2BD7CDA0E4D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A0C8A226-5E40-4E52-9091-41F29D399AC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49239C9B-CAE0-43E1-A21F-28C2450CCA9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0F5DD405-0D95-4ADD-8AD8-DC69D8E5EB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28AFEF2F-823B-48BD-A37E-BBF7A5FF89D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2C73ECD5-E583-4D59-A6F5-C12A74C9217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45A2A618-51A6-43BE-9DF6-88C3C4D085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25FAFD78-F32E-4118-9BA0-CAB5316782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DC6BFDF3-18E6-4C47-8262-19679150CD5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D6F4EAC9-9C97-473E-96D3-AA8B443E9A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82AA0E8E-E31F-49B0-8977-277F1DCD6F8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E7C52B40-2F9C-4255-AE30-34E90EF50C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4B4FE615-B98C-46C4-917E-562EC49826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6F1EDEB7-399E-4120-884E-43B0FF0002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CEAD79E1-1CB0-4601-9676-430045D4E6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7B32D5D4-43B8-4C9A-956A-FF4CE67183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E2122560-9D88-4A22-A243-FD5533C632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8F12A0BF-3CFA-4CDD-A8C4-9D578950379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6EC5F568-82A0-4DA2-96B4-A36688ECB80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A77814C2-3F32-4B37-A1BA-C889353B99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308EE1E6-D06D-4B75-967A-212370C9CE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0B91F9FE-B988-4041-B21A-28C426D08E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AE2783F5-9B1B-486F-B99D-414276564E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44FD70C7-BCAB-4443-8C93-C404BA226F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24568064-EF46-479E-AF87-716632CB2F0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51CCAD1A-ACE3-499F-9612-9A6648AB437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F4801F5A-E2B4-4315-848A-91E686DF2F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54DE6EA4-EDC5-4F39-A864-EDD4FCEC3B5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C4AE3343-4153-4849-933D-304BE8802C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E567C9D6-03F6-4424-B426-B138D39CB99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3CD42688-7801-4CF5-953B-C133405AF55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F6DD83D6-0438-4091-BCBB-C90457E49B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5A8AF779-C1FC-4E0A-A8B3-A1A10EB10A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DA744C88-7F99-4670-88E5-3B346C59EEA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6C47E2B8-0A86-4162-BFF4-4C55097ED5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887B0B32-DA1B-44F1-BB74-28F01F8AFFC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47A3F290-FACB-48CB-8417-E5348B154CA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6EFEFD9B-3AA7-4667-B27B-0F6E55279B4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5179F5E9-1F87-4729-A690-7872A42E60E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A660942F-8E26-4073-BC00-CA4FB7FAF2A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02929568-26FB-4A58-A948-2DACB5E474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1517FDC4-67B7-43CB-89BD-6F41AF2814B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2755A2EF-C777-41B8-A7CF-A6CCF62D85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3F1956-BEF2-4497-96AB-52A37E39E1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E151B084-933B-412A-9E8C-35C49719EF3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8AB501A4-42BC-4E5D-9090-875566BBFD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F2869240-3C19-431C-8F6C-742F2730B1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D03961C3-40C2-4293-BAC5-8292BB698D0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B367D736-DDB5-446B-98BE-54A3133BB30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84448EF0-4168-4BB2-BDA5-1DE0CED5A2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3BA60543-C7CA-444F-8061-9936B3905F6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3FC9DEE8-5F21-4876-A7DF-2954C340B1B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14A7B01A-3DB6-4433-8421-AC34C4607FD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6E662F34-2244-433C-B12A-EFB765D396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2B97ED83-3FAF-4E8B-A2CA-46F0355DD8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5AB7B905-1B92-4F89-A21A-7C763EAEE8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3B3AD5EE-129F-4FD4-8491-9689DA5B89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66BD302B-2C49-43D0-8C43-3F21EDAFE1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60DA8D88-7129-4D28-9704-B3D0EB8F5E8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8C25E720-B976-4995-91B7-D07FD695F49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4356F55E-FBAE-42CB-A270-EAC112E7925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1B6C2274-E5C8-41CA-A0E9-DE06A96ED22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F5E31436-F934-4E9C-AB7B-5532822F6DD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7262D473-E20F-4C9C-BA5C-5EEECB8DD4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50A2BA36-EE78-4766-99B6-B96AC9855F7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8DB39C68-82FF-42A1-8B56-DD09D8DD92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9A966DF1-F6E1-484B-851C-B5B920C3B73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F921D87A-5A0D-4020-A7DB-187C955594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980BB8DC-D260-4345-BB8C-84D9A7AC735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0C7B524B-5363-4075-8B72-5CB7ACF730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0D70D2C0-52CF-44B1-B234-6EA8C273CC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EAEDA258-589F-473B-A3DF-76219881C9C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D666FF98-79BA-43E3-93BC-A152841D7C4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1545515D-1BBB-4A60-865A-1A780B39B4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539CDEB0-FF4C-47FB-A2CF-E1A32853798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DF384B42-AAF1-4C0E-A468-E87125E74D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DA01AC6A-2F44-4127-AF57-6E61D560942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B96D09DD-7498-4FFF-AEA8-14C3488903D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E13823FE-169F-4A9F-B995-ECD960D967C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87CCE910-3384-4614-AD23-01092AE784A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7631F767-B98B-415A-A481-A5DAEA669F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11EAD4E1-29CE-41A4-86B0-5FBB2B43CB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BB5328A4-EE4D-4533-872B-47E496C22B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E332C714-AD0A-4C19-8BB3-0011519D68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89C30B6D-695B-40B1-AFB2-302053788A8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BD89CD1F-F576-4EDF-B8DC-8EF8833B380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282F36D6-C976-47F5-8BAE-154CF8137B9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2F9F56DA-5499-4340-8BD0-A1DC4046314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24712AFD-DB54-40D3-AB13-D6FCDA85284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26FB1FD1-149E-4BF6-959E-674677E82A7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D22AB30E-C776-4223-8D05-55CCC39A1A6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1C1C39B1-F309-45FE-AF45-7867EA00393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7F059F10-A368-4D97-8B66-705B8D71077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26033D77-F7AC-47B3-88F7-F59A3B8F55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3170C21B-2968-4F14-9C70-1C4FBD3A3B1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FD7CDD0-875A-4DEA-B0D3-86E1DC98D01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F0388651-00B4-4E3B-9770-BEADCB9C99D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D3720430-988B-48C8-B66D-0562A5A086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C1AFC00E-B8E1-4658-BC49-879535E5C4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57E57720-D697-49D4-97E6-AFE88597E3A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9BA78BDA-113D-40D1-A8A2-0E5E6753D8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08E7580B-3B2B-49AA-83AA-8EF21883E3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E3FEAE4B-CBA5-4EF1-9843-7E19FF53611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265D5631-8BE4-434C-A3CD-335F8EF5F55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553E6204-51FB-411C-AD69-271A274CB07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C6700D29-E63F-4730-AA3F-C2D54753A6A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66E1B65B-B5D4-423A-8820-98C089FE302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A17FD72E-4C7F-40EE-BC51-82DCFFEF1E8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7A6C0B24-E873-4E2A-907D-D92B77AB693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FA77DE56-A866-43AB-A44E-2B4635F4EF5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D67308B2-0639-4287-ACB1-2758C8969C6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473C4C36-09D6-4665-B7AD-78A2DF87B66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95E8B74E-4D57-4751-B3BD-10D7BAB3F53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F1750CEC-58E1-490B-B8BE-7BB8384EAB3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AFD5E192-29AC-4601-861C-A5716F3D00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9F4B70DB-ECBB-4CD4-B19D-D469A26DF3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4AD556F5-00A3-401F-9412-DE71A20D02B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7DBBF9F-BFD5-40C6-9DED-6978FE60D53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B4079146-69A5-4CCF-A57F-275CCDCCFB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C1BD6520-469F-4274-B48A-684662BDAA6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0F399DD5-E2D9-4B1E-AC4E-86E0CA1D3CF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8EC165F3-E547-40CF-AB6F-AADA39DEB3E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FDBD094B-F306-4087-A64B-D265C47FDE5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B1F6475A-2A15-4F8A-9897-D4A1AA9DFBB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46635627-50D2-4F85-9C28-E6C2F23121C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97E70AAB-64C3-4744-B9AC-472F11E7620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E829AD21-F312-4D43-8824-B5A9CBD9DDA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DE04311B-3E70-424A-84AF-4ABB672C01D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E3D3B6E4-865C-42F5-BA21-79997435A3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9CD85822-0AB6-4E3F-9862-59A20A651B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326E7E05-7AE7-477D-8D63-078E2B74CB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50D3774E-7168-4462-9872-F55F18D1FE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B9840534-2DCA-4430-97B3-CC37CD645E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C8A490C5-3C5C-42C4-9301-D7D956929CE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4327A0CA-C0F6-4562-A08B-84E43DC008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525B26A3-2681-46C7-A51C-E53B72CD3B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C3B28908-371B-4919-A35F-0A9C6875A9C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E64F5DD7-466C-4DBA-B278-69CD4A06ED9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8FAEAE57-020C-41A3-B93D-8505899842E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F6643669-BE6C-406D-A33A-367B6E56762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F64F56FF-8C4F-406C-AF09-4C5878B4965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86DB3E4E-A5A1-4FDF-A749-FCD04BA1007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2DE8FD06-6F4A-427D-9227-8B35325583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F6AEFDE1-722F-4156-8EA7-9251516EE2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70856486-EE37-4169-A849-22585936A1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86092691-B034-4C20-89E5-8865BEA6AB7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7FEF1C94-9A93-4851-A167-2671390A7CE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1BF7AD1E-570B-47C7-9196-19382F781B1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6F9CD526-375F-4A9E-925B-F9974A6AD5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7C7E8FC0-AAEB-49EF-A8D6-EDA1EA6239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63BDC441-3B7B-4444-977D-FEF4D9DAC62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ED61E38F-9683-415C-86FE-D088506A5FD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7E42A88B-A6F0-487C-A843-5EC63A1E707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650EE067-EECA-4A5F-A7B9-F018B5FEAA4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160020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1CF0EC67-6AA8-4AFF-8E35-538F42BC5D8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208F4F43-5982-4886-8248-B84049B2684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EB2E2B13-6E8B-4814-8CCB-8C185C144A9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3A1F7AF3-1ACA-4C86-9BE9-955069F8DD0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AECB4A4B-722C-4E11-B69A-B392232639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0671E92E-422B-4F11-9C90-3FAABA3F76C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8E04EEE0-2A95-4DAA-A027-1B3B509AB0B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12234045-7C58-4042-948C-5612F19DBE4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84ACA9AF-3FD2-4771-9FFB-F46279EE021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6CA35895-A643-4EDF-B277-BA1F1D31DDC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BE5B9C04-C8EF-45BD-9C93-AA47009F47C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D3DA5290-9ECA-4329-A068-4F8FCFFDF39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0C6BA935-6224-4FA9-9E7A-0A5ADC17205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3DC2683D-E38B-4063-82B7-B8ABF668632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9CC3CE7C-C984-4445-B86D-BE4D02BCCA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BD7D7C24-48E2-4FFA-BD30-077602F9621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58240D8E-D15F-4248-875E-3EC26A1FAF1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74094442-8FCA-4F56-B0F1-15360840D51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20405C5E-54B0-4CF2-BEE0-DD3937C7232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83BC3EB-ED34-4259-AE24-9E3CC11306D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016750CB-009E-4505-80D4-320B8865C6A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00DF6B64-428E-4668-B387-EDC9A56DC1B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5461395D-68F2-4D9A-8548-1628F35ED54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F18BEDB6-CE62-4078-B60E-09923CB6838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A59E6A72-8682-4478-85CE-2E6DAA3175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AF803A96-D204-424A-8B67-D925893BB0F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F3304530-664F-4E3D-A1B1-4A1210053BF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1FB62556-D452-4CCA-83E7-9E495A298B8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85D32F3A-310B-4F28-BA5C-E17A5846EF6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49A3A1A5-AB50-492E-80E0-72F378D91D5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4D75F0D6-E0FF-4CB8-959B-3A526C7857E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A3244ECA-ABF1-44F6-838A-B4FE6FA0D5F5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C7AFF2CD-CA41-433E-B8F4-AF34A6EA9EB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AC21AF2B-87E6-4441-9780-34FAFB4874D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A6B0CBDF-155C-4EA5-982A-D5DAB6B574A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60960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BC083C7F-9C58-4870-AD9E-1FE46FFB4B6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6D1539F8-33C9-46B5-A877-6C3E1BFBF250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A16FCF41-2992-4AD1-A6B6-9B7B229C8AB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4E0BE827-9382-4F8E-BA2C-BA9AC5C3C71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E8A1CF6D-7DC4-4D64-9E53-3DE384A8B8F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B33319FD-DAFD-424B-9562-FF948721D79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EF8B9CF7-B3A0-4EA4-9B6E-77A91DB95EF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67CB43A1-FB19-4124-BB4F-76DAFCFEEDE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59DCF98D-F4DA-437F-9E57-38492EEE0D8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102E5C6A-8AEA-4F2F-8611-A94AF650198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E0F39149-4D8A-4601-8102-03AF9A516D6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712D1A54-6C03-41FA-88DF-66FD499E342F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1DAB17A6-B3B5-4C3E-9B7A-279C46AFF679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210D3193-E73A-4335-9B3E-F0C6C42FD22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472988A1-5386-4812-8657-A11DD2DADB7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D6FE7A10-D683-4F2C-89B2-E1716649F38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10FA22D9-DCAA-4BC9-8BD0-E261D65B59B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5244143F-4044-4F2E-A247-7DB639FA64F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982CE839-7FF6-4B28-B856-EE4CC8B369E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24F361A1-987A-4848-AAB3-8AF1ACEB5B3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E09CD8B-5908-43E2-946C-F71CA582252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7A6016C1-E81B-41C7-9F5D-15707669D9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2923E56A-7F6E-4DBF-8FFF-196A2CC2163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AF88281C-55BE-44E8-9C9B-388501BC522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0C215748-550A-4A42-ABBB-B0A8F7BFDD4A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A9D4970C-489D-4736-8030-D52792486946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7135C6BC-2343-4120-A5FB-5EEC70BF7E47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E5F820E6-8E14-4725-970D-A28241F49651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52C96513-7E0E-43FF-9D82-2025A53C3FD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59C2CAC7-7513-4850-9555-584E7FBB4014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8E736067-7B6F-41E2-9054-38297E835882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5C2E6977-88E0-4803-8834-A1AC03222D4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38100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66D7079F-77DE-4D6E-9ADF-008CACDBB3CE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22860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id="{5F9A4E82-E950-416A-968F-88002D53B5EB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399917FB-0ECD-4A72-9861-2A65AC54B21C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FD6EFA4A-BD56-4FFC-B0CC-916FEE2D4833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31D22507-66B4-4663-A993-8082238242AD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14</xdr:row>
      <xdr:rowOff>0</xdr:rowOff>
    </xdr:from>
    <xdr:to>
      <xdr:col>0</xdr:col>
      <xdr:colOff>586740</xdr:colOff>
      <xdr:row>15</xdr:row>
      <xdr:rowOff>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98B85156-D19C-4486-8766-44F7C617D2F8}"/>
            </a:ext>
          </a:extLst>
        </xdr:cNvPr>
        <xdr:cNvSpPr txBox="1">
          <a:spLocks noChangeArrowheads="1"/>
        </xdr:cNvSpPr>
      </xdr:nvSpPr>
      <xdr:spPr bwMode="auto">
        <a:xfrm>
          <a:off x="510540" y="20726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92971455-6594-4FB8-8FEF-DA6A77942A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78A6300B-E0A1-4EC0-9912-B13DC7C59D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374F5C97-288F-4E79-86CF-AEB22A3FCA3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48B8CB00-EC07-49F7-8E4D-33F23AB1C3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A9D7C8C0-D3A6-4422-B6EE-5192E75D16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834E8461-A441-49C0-907D-C6E529495F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FEB3D533-75BF-4DAB-B238-A689157622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71E24A69-078C-4D49-B503-018D27A11A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9DA9DDB5-DE6D-4FFE-B7C8-B90B50F210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BAB5FBB9-83C1-4253-AADA-9C6D2C9E31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75E67499-93F0-4373-915A-F03C3306635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244C0B0A-763A-46F0-A0D7-6370BCF179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8C628EBB-DC53-48B6-A8E5-CBA8A1703B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911CB5B4-E459-4E6D-97EF-C106E99D3E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373CA611-3EBD-4759-A6E3-C020526AB6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AED1F100-04CF-46B0-9B86-A8896FB0AB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E5B1FEF1-E5A6-4460-AEBD-A2B20111CFE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EE6343CC-9957-4657-91F0-D2D6785D9D5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8D969D31-7537-411A-B048-E585812131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2C17817C-5B29-42A4-BBE7-8129C85018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710DEC46-34C4-4494-9F8F-B70FDBCD23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FA9073FA-8981-4510-A771-B4A81FB4BD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E0BE57EC-77EA-41ED-A61F-1A265EAF62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A706ED59-F6E4-46F8-BF40-7B45D9E3EB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A9986B1E-9B03-4E61-9479-5E134340D7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74B24C10-79E0-41CA-ABF7-9F48FA39A3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A6C9410D-7AD2-4614-BD7E-3247C843B9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C02BEA97-4361-49F9-B7CF-123365E97C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5B508BA6-43F4-4391-8879-A7F03C5F06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DF2675DF-FFB5-4658-B18A-D866E307D4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F9086F9F-1AD8-483D-BFAE-4818B7AE52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5F3CCB79-E7CF-4104-BC0D-8365294179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31656D9D-1FCC-42B8-AB7A-5CC707018C8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338FEF01-B952-4FB4-BCF6-EC3ED046870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5451B199-E727-433B-A15D-359E69751B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F6EB6427-BDD6-4B5B-B9B1-4ADA715AD50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AF9239B8-6DC8-4AC7-B4E8-4A7D08EEA5A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0843BCA5-8F75-4C0C-9758-C60029868D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EAFAFCE6-2754-4C9F-8254-96B525F2BD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7A691841-8DBD-43B1-956F-30CD8A2DC93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7A6C1E20-96A7-4FC3-BF12-8E9009FF9E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CA746D81-7CD4-493C-A34C-482D5339A67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FE489E50-EF9F-4D23-B786-32609D0802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173EAED3-2449-4EF3-BA88-969145B9AB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2B8DD657-2BE5-4A06-A755-E0CF75DBE9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DE57B6E4-00DC-440C-A117-45036E1ECA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11B3A191-2CA6-447E-B852-3EAB13F1A0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E5DE4DFA-9733-4734-B78F-52D7E357FD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DB51D6C7-6376-4513-A19E-CBAA21FA9F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3A82BDE7-3F14-48B8-9039-A65B8B1B587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8C9FA3DA-9B42-410C-965A-5AABA2C103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3945ECC5-0DA5-48D2-82E6-58431757F0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7BEC0C2E-ADCF-4ACF-9441-BFEBC2B844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BCBE6C9D-655A-461E-AA0C-28E1BD41ED0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A4087E14-7C2A-4CAB-A6D8-C569E20A8A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6144B041-C982-4CC4-8C90-804A191D8D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8A0B917C-E847-4DC1-98A2-99BBB161157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474A1D18-DB96-4BC7-8F4F-2C8EFA9369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70F9968E-F50B-4F30-8B69-B0EF9CC36F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FCDDB36-DC4D-4EFD-888B-30190D4FB1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A58A607C-A81D-44F1-BA38-62AF1DA933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6A338E5D-8442-40E1-AFD3-D6E917696C4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A22CEFF-1A21-438E-AEAD-405F38FF7A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C0FBD7B3-8B41-417D-8DBA-3C84AD5212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27980162-DF79-4306-9806-58A0EA38AE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BCEAC96B-C423-4FC4-BF9E-FF163D9ADB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9792120D-5EF5-4C5B-91AA-6A8677CC81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6057B286-EC42-40EE-BB6F-55E0164159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A56BF840-8DE3-4BA4-8CDF-06D674C9F8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E26AFD41-AA84-4358-B812-73384D10094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F6329956-08E5-4FD1-881E-9E350EBB1D4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7CF6FEE2-C869-4235-BCF7-06BF2129A5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8ECCB9DF-1781-4D32-8707-3FEDA0EF0D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343B03D4-8073-428A-92AE-032ABA959E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414BE9FC-BBFC-4026-834B-8CE66E3527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4C99ABD9-E8DA-4A8F-90A0-294C75ADBC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E7452763-6E25-4D11-8AFD-5E5FE952813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B022E773-0620-4611-9190-548206FF66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F87E40E8-3368-48F3-BA1E-7391151554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90FAC37C-631A-4B28-BC71-41CFBCE4C4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D5B55C7F-55FF-4555-B035-CDE74B790A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D49D61A1-125E-4211-9BB5-E683375E5A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8D04A966-142E-4EA0-8010-B4006A8F4E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D33B3E62-6DB2-4B73-870A-B41D2378D2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63E41F63-4CAC-431A-A9F5-09655ADF18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BF7B6882-0066-4020-8337-33A8FDE4AD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5E8690F2-F59C-4391-AFEB-D7C81FC4AE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B54C1766-5AF2-4D5D-85C8-22545FBD8E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98FE5CC8-A643-43B8-8836-C794918365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F794CFC6-5BFA-4E32-8BC6-4E67EF75B8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1F43C20E-0FA0-41E5-8BF4-26BCEE8C4E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458BCF49-4C7C-46E8-80D9-826CD6BB7C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52E9F80B-FC3E-46F2-BCFC-BA15DCEA13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5B949B7-5F18-41A6-B005-A99A518836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2906F58C-04B3-42C1-B8B2-6CD9C6D453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2C75EF31-6256-4AEB-BA3E-7CC1518999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C8C9CBCC-CC18-4E6C-9A8A-E9A1F8A845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DF26A4B5-C5CE-4DA0-9EA3-DCD7F6E4CB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2D874C6F-52CA-4F45-B6CF-83233BE5D1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2338AF11-1E5E-434A-AAC6-34FE376B41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8F06CFA1-C3CF-4C6E-859E-E1AC546C6C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D5925B7-EF9E-4291-983F-D6838E8794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A6378692-AC31-458D-A7ED-E43BB7221B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E9232F35-785A-49DF-A123-B70CE81D0A7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F2EC515A-2593-4739-9F61-AB74D4C2A86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A1AE4153-4250-497E-B1D1-6F88DA63EA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E9ED9BF5-73E5-4B45-A92A-2C73224611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EC9CA4C9-E975-4DC9-8FC5-76F691CD30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E0658BB1-C5E0-44C4-9812-4DAA9FF9E5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EDC49846-364A-4BB8-9426-3D91D21C33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6FE723F3-9CBB-4686-8C70-C0FF47CD159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F0B0C751-2FCD-4A12-B07F-E6DA62B9F3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086AA676-417E-4851-B7DB-F53CD8A55E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A8285F09-9550-4B77-816C-F2460C80E5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75B47EE4-E6E2-4FDB-836B-E2BFB587792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9B62A4CE-0BFE-4D1F-B5FF-D9816A428D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E3DD0714-FFA1-4C81-8B2C-BC09A91A84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8A8FD632-21C1-4E3A-AB57-F71CA4E835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9EF3821A-C949-4136-9E5A-1DB6B0C338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68A6DA91-3C96-45D3-BDDD-DEA10C6C8E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C0C304C3-1186-4182-AA8A-7351BFF924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38152A6-98F7-4D4E-BC19-8E94B699FA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6F91AD7D-A23B-4040-B7C3-059C3D2C20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E984C16C-DD38-4912-8D6D-91B136B38B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CABE4DEA-82A5-4510-A21D-856D0CDB02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53628C3A-C4D3-444F-9DA5-EEC07795D4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F9AC5376-19FD-4083-83EA-CC6B5AF150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E6778031-6B21-4216-BA36-5410C955695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0050034C-5FDF-4E51-8DBF-BDC9263ACF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1849411C-FDF8-436F-B54C-D2AB553DD2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53C0D4B0-777A-4276-8F5E-37AAE1D70A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78CE7DDE-8F96-4F00-9839-C8520F4986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9FBCDF13-4AEB-4233-B8D3-49039D84A2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CC3A49BB-23A1-47F9-838A-25A2656069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DF9FC063-3D07-44D7-9998-F4455477A7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F2F5AB2F-815E-4CDE-B9DE-751E9ED6DE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22F6EEC-2BCB-4B5A-8A6B-2B330D6051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777408A9-BD08-414D-8BA1-1CF848F2AB0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CAD38A34-AA16-4937-A075-3EAE2429E7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A536CD03-85F1-4EFA-A82C-B9E599C923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FBF90A82-D705-45B9-85A3-815CA181F6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58B67A37-465F-47B6-8A2D-C2E5AC8C09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33D655AC-6E25-422A-B009-1D404560EC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32F86223-6CFC-4029-A6BD-3A873F9441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B3D6576E-EE1B-4312-A954-22BBE41DBB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3F07C646-2491-4D5B-A6F6-6D52D295F0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520F4A61-E495-4C16-B82D-E3DBEFE4AAD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27F4958B-18E9-4B98-8D55-7CD9D518B7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AD143407-CD68-4190-9C5B-62CC604C3F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B72A348E-B9C4-48EE-9F96-7681B99790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A6BED1C9-5891-40C9-AA0B-9E9F08FA71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BC91BF5E-B542-4A6D-9AFC-B331651328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64E800C3-582E-4E63-8534-9C1BA8A132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65290FD8-A372-473A-A59C-4D93592B17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12D7D9C1-F60D-4228-8178-8B5B2DB764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4D88423-5F4B-459B-A697-31F196EDAB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FEF5163A-336A-4468-A374-DB5C4B5778F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BBEE1922-CAB8-45E5-A826-83F42FF996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C4746584-F26E-45E2-85D5-8F5F9F64A7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5D1FE2FC-31F4-4887-979C-F91F9FCD0F4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32359D82-B50F-4E70-B717-5C57A4D640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E952EFF8-37C4-45C2-97A6-5A8ADE3DF8A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257CE420-2D43-411D-B99C-2A208093E65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6C9D6F58-C5B9-41C6-8EF6-D762357687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D536DCC7-6224-4990-B400-2AA4F42638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404EF0CD-0BDC-483A-80F1-15D17D881F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B29582D2-31DE-4637-85B6-ADCF5910B2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D9A7B9C9-6F60-4B89-838F-2300E204F5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E8136DAB-2441-4E1D-B9A9-F68E89CC319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60493371-EA70-4C5F-AD03-EB62382D46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32A96A5F-0741-4181-8545-44F9B51408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43425B4B-AD67-4241-8CAE-ADEB1C5B9F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53E1D4EB-A1B3-469B-A379-61A8E08434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AD9FF059-56D4-43BA-9CF4-E6440D8808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AB3233A1-7A63-4B38-9CB8-CF235D2AAF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C5FDC0EC-AC17-46B6-92F9-194C5F9692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5D0E52DB-5FEA-4D48-999B-AD93405CB1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58E28378-51B5-48B9-8A0E-3CD67E55A7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16AD45CF-0FF9-4C4E-A7E2-E28AAE2FBD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EFA590A9-8BF7-4530-A0FF-AF4FEE62EC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4CE08FB6-B24D-417C-A09F-91881DEF62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7D4067E1-17C1-442F-8B0C-788A5DD2C6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EB751B13-06EC-4C28-BFB8-6489A570F7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EC69B48D-E143-4339-AC48-9A7B256A14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8901CD73-EF83-4CCF-A800-23CFF8388D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466C0FBE-2D85-4E03-81AE-E23EE245FD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BB5E8B3E-8542-40BF-A5B5-4A1283652F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BCBC6A48-7AB6-48E6-B5F0-590E713CBD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C8113395-DD75-4D79-BF28-B2C3AFB7AD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83B44871-448A-4ED6-8CA5-DF9C71A013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3DF18CAE-078B-49A3-9B05-BA5FB66AD2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8643C963-D091-463E-BC79-6856D2077A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A776B16C-390B-4F4C-9C0F-C587C54525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8AAD28AB-43CE-433C-A211-A08C036257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C7C4BB98-C618-4C05-9349-E5C078D952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D412B391-4120-4B86-9049-D0A930C7D1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2EB948BC-BFB3-4355-921E-F48747F8BB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360BA148-5DB3-410B-91AA-23D7C9E880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F89E2072-3576-44B8-A676-81F3B126C9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A5860DDE-7881-47FC-80FE-95FE84E99E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46E48BE9-44ED-4F7C-9371-6A6BDC4AFA0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9E0E712C-C514-48AE-8DA3-A5AA9C9152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8C1A057B-2ED6-4ABE-8364-D3AC8651BA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365F098F-8CAE-4430-A318-E40E8CEC91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F5B9EE71-C872-43BE-AF48-9CD11EA58D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B65DDAEA-0625-435F-810D-0CC73EE942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33C0AD92-1985-4B50-B385-C621A72E42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9B489060-BE99-4329-9708-3E138308DD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37429C9A-E3FC-4AF9-9B09-2C47E6396B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30093F41-655A-4749-B2B3-E32625D5FE9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7320220-7472-4858-9DB0-239438181E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14AAA23B-0B19-48B9-A65A-9B6400B88D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D40A8506-28BC-46BC-8738-55A274F652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95A8A6A-9B20-4609-88B9-22C045D778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B2E5E300-E6E2-4497-A19D-4449EE4CEF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AD34566E-B139-4BE9-82FA-D5BBAC2795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BC88CDC0-3F8D-420D-B220-A68BBB49999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BDE50968-3C4B-416D-AFD9-E027743161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CE1E7062-6ED6-4A38-8490-EE0B0D6462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C8A56A1F-EAF3-4F11-A0A1-04060F31D0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BA7CB7EA-329E-4471-8653-64AB0BDD1B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F62917C3-5E4F-47E7-9A73-217D8ACE8A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567AD2B6-6A33-4437-AF72-F8A4975E177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6CFC7692-ACA3-4761-8E8B-50F68393E9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D8A0C05B-B7DC-42B1-9735-B66C5556E5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9069591D-6636-4395-8347-24C4941BBB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CAFB9EA6-07B6-4C09-9DE1-BEE88F84F5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1E9CAB58-FCFF-4DA6-AE30-E4C93FE120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A5C7387A-7858-485D-9004-41279A1B1B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B67E2258-EE6B-4D34-B749-24C1151FC7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0D6E5BBE-58CD-4975-8F36-4DA9BEA265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E13F428F-8EB9-43B1-A1C6-6D36E2A56F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4B75A4E8-C250-4C7C-A739-8AF69505C5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A0853F31-F60D-4256-9712-049AC7465E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CFB89455-6EA9-497B-B8F5-478F9A951AA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8BBC1A26-DC74-4C52-990E-5683A64624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46027A87-BC46-49D3-B391-FEFE690A4E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7DCF6DCC-2B5F-4FA5-9A9D-8870AFC248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E3A9FF0F-7326-489F-9E85-14730D8715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AC60B96A-E726-4EFA-864A-5876A12568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65747775-DB4B-424A-AF2E-4AE2A3F0C4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5347EA31-6DEA-4F2D-A6D6-A2F140FA98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6911AE78-61CD-4BD8-80AE-4FC3F5ED60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B76CF74F-C06B-4AD3-87F9-53562AFBD7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B77049F5-27C2-4E3B-B6DD-26B1FA40F9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96263C9B-97EE-483B-BD89-32A1F26538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89B9DBF-4305-4E0C-97A4-5D89F0FA47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B38561CD-2EA4-4711-9BBD-8F6734EFC9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6052192E-A18F-4218-92EA-B6103C5A71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DBB922BF-326D-4F93-A7A8-74CE81F2D1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5A0BAF06-51F9-4BFD-A149-10D16E02D6F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792A5679-F322-4C04-A048-ABE90B96B07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38391645-4E8C-4EC2-958B-EF4C964B23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24CF1271-0AE8-40E6-B56D-4302409DB84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89FB7BB0-967D-481D-8453-6B1E75E8CD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74F67408-0BED-4F26-8114-9F0169D28B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A2539FB9-4DF2-45F3-83F5-A8CC3932D88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6ABC4BBC-CA77-4361-9899-1B42D29C79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6415FA7-29ED-4D4C-9CCB-26C5B883C12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BAB3F067-1EB3-4498-85E9-C052EC73DB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D173A08B-DEF6-4566-AE04-B7BEADB37F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83A0A01-A94C-4C5D-88C3-7290DCD4B3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4829423A-3585-4454-9F1A-D3EF73B9FB4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7C9980B2-F927-4DC0-A866-B27C81EFBD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62EE9AD8-B12F-40AF-B282-EA1F6AA7634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B1561CE2-229A-4E3F-8880-950E3AD2FD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A206D7BC-1EB5-4F54-93A2-5B876CC01D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705E32DA-F7B4-49BF-B3A4-E5BD77726AA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30D1AC5D-0E9E-4E47-B412-50D8BFA3E9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DB3E7EC8-1782-4EA2-8934-61D9362396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EE60DEFA-A423-47D8-984D-82AAD12B295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60E95BC1-F510-4A1C-B427-CF49580620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705C3DA7-0F73-4FA8-9CF4-E9DCB42E21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39A279B2-DA6D-4DAF-BB68-9EC9905CDB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8D259E24-268F-44C9-BFD7-FBAD045582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9AC52D3E-568C-4EF9-A7B5-4F43F48043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49E9772F-1F2B-4DA7-B738-71B1C2BCE5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15197B96-EB3C-41D9-A592-6A6FBA30B4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326D3936-F2C7-45EA-AD8A-F7009EBF552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EC1100AD-39E7-46DE-ABFB-7E8869A294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5985CBB7-61B5-4C03-A17A-3190D36248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61C950F4-337E-4105-8381-DF4B13601E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23931D7C-364C-4681-BDA7-6CCBDF4EB3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DDB16976-E51F-464F-83A5-D6D577A364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E268EE14-9946-47ED-8D87-B3BA6367B2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784010EB-DB93-4765-8EAA-7CDA9B7676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D1405F94-1C1A-4792-A52C-D16593E34A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F11C60E6-9DED-4AE9-898F-48D9D480373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AB524916-3361-465B-BAC5-C26AB72332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D86FABBC-3DD3-4ACF-AD9D-D7AB42754D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6E4B46F6-7636-49C7-99B4-9D4A5EE41B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4CDED8F2-D96F-4550-B9DA-D2A8D08D45A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AD79DBA9-F8CE-4D9A-A0C6-7B746866DC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4B415C0C-19A3-4345-95C8-E172DB7AF6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B605443E-DFAB-42C1-8728-51C4083358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741AE492-A4CE-42F2-A61B-A657384148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C9E74B9D-8BCF-4C95-945A-0DB0A2D1D3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C3AC54B4-77B1-4513-9141-79A6831F56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57573A24-C681-42FC-B6EF-45E1D3FB6D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723976CF-34AF-4558-B420-5DF17D906A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92FE12C3-077F-4B46-B19F-A60112E3C4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1515A3FB-DA74-4950-A05B-BF76EDC690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CB12EF4F-4D22-437D-8F89-E13DED150B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F7095FB4-366A-4784-9727-64C76B56CFB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92E529BD-B1A7-41CE-91CF-55DFB797BA0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5DF99001-53B8-4C3F-95E8-B8BA1DB57E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E74EC3B9-DE73-4810-ABCB-D53833A60A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58A7E995-CAFB-404F-9A9A-EB32C8A5AF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D62A7FAF-AAC5-40AB-A6B7-149FE16ADA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9FB76B10-EB68-4039-A06F-82B912E818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FE1B2093-B133-4576-A01B-0D8896B8D9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9B282FE2-1342-4D75-B449-783D44A908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E190571A-C9B8-4026-A243-B6F1F31D66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482F8052-6D5C-40C9-9178-C5DD0119AD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324B7536-90EB-4F02-B4EE-D593D2B93DA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DF4CA384-638D-4747-AF9C-9923668482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8C6FF15B-3302-4C99-99F9-35194C2D22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7D455D-E02E-4940-A30C-13A39B76546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C9EDAD4E-AB81-4362-BD14-D7558C336B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7DD2EDE6-E141-4D75-92E9-B1CCBA7D8E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8BE16744-3A5A-4E82-8727-791B1CF0C1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ECE12349-68E9-4575-96ED-85828C22F7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5186DE2A-5183-4943-961D-C85E54920A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978538BD-1F3E-4EF0-92FE-2F48B76D69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BBC3A682-08F6-4645-9AE3-837CFB26927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F841B6CD-01B3-4FB4-B312-7FF14CA865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3AF29891-DDCF-43F2-A80F-8748D3EB4B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997B70C0-9A45-457C-B8B0-E48E3E44EE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02DB5EB3-53CE-4630-9792-38D6FAAE1CD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43F10900-366A-4EDC-A664-0987B9D92C4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ED6BD5A5-2FAB-4439-9D35-592E75C27F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77CBF7A9-5327-46AD-B3FB-E8A8CA243BF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A926F00A-6841-468A-8996-6AF2B13F97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2402BC39-AFFC-4185-9FD5-B00EB1CE8C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B6AA93DF-BE6B-4F42-B0FD-374410CB5E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698A3A3C-97B4-4975-BE5F-3800AFE32D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2E367FE3-046C-418F-A391-75B25514D6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FD4838E6-49C5-46F6-88D0-5916309CE94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692DBE13-1AA0-4677-A07F-2207DB689CA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4FCAC8B9-F6A3-48C6-A10B-4D61579B63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28E24118-692C-4402-8312-ACA36E35D99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F975E053-F97D-404B-BCC7-464966516E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449FF30F-287B-4EC0-87B7-A2171F0193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A99D4BF5-1BD9-41CF-8396-C7393E0894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7FE1C443-5839-4410-84A2-A3E6C05998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27060F10-5BD3-490B-A573-BD1444B715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3E8E12D1-F033-4DBD-9814-5F667FF0724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115D1CB0-139F-46CE-9DC5-91AA5CCB38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530CF501-0360-4DF4-8A48-FE06B97281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28CE7F7B-6115-4564-A534-6B96BCF737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BBF8F006-E5C3-4D24-9554-FB94C24A36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D197DE02-A929-447A-A9E4-9F2D6ED268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10C4C122-7C5E-420A-88FE-6A17281BAC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7C7B2802-433E-40D2-833A-FE8BA08C91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0DC756A3-7B33-4174-AC0A-584D710936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C130A908-ED74-4590-8A26-E5D9E8C27A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3D0B7A2F-4D52-48B2-B7BF-3D7A3F9549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873BA94-DE7B-4C37-B52A-B7A54B4870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4E36C549-3A9B-425F-B086-AF541C63F5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D3EF9DEB-D423-4E91-86CC-159734162D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54CC557C-31D7-431C-A142-5A455BBB21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72FF9524-F70A-4E55-9087-C17F463062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F833BEB6-8AF3-4F09-BD8D-3729D0FD7B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7D504021-1C00-4473-9099-06DE0B0647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E1D5B47F-886D-4C04-B7F1-2A8658CA4A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D21DA397-79C1-46CF-BEFE-1FDD7E2B65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75DE34B3-CF00-4160-8426-6E31C9428C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35CFBED4-2CA8-4986-B1E5-4F9C46BE39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F3A7BE07-B6E3-4E24-A577-8697C400EA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76C988FC-4857-4BD6-90DC-97B58015D6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C414DE06-AB13-44E3-866C-1331C375D1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3239E83E-940D-4A36-992A-1E328CAD49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3DCBE173-9489-4B79-B120-A43D717A7D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C3DA210C-45D6-438F-88FF-33AA23D8CB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7D1934FF-A8CE-4FCE-BEF1-9B22457D3E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60D97182-5BE2-4C0E-B754-E2AAF75E15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94244A58-3714-44BA-882B-E0077A5B1DB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F092D87A-4FB2-48A4-8E68-1DB5AF6614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DDE4B7E7-72D0-45FA-991C-3C576E5540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927A23E9-E1AB-4F20-856C-7AB04A56DF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8394A446-304C-47BA-9BC7-144899C251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6D052A9B-08A8-4D3E-96EB-F3F042041E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1A52272C-EA9C-4685-A2F2-2466C6D600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3B9E383D-65BD-4CBA-AE44-C3572ED748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BF1CC856-8057-4920-9E2A-F9A1F2E6BF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D1D3A64-9651-4D97-A956-4E944E64E5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22F714FE-5051-466F-AF73-3E8B0A6C60B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C157C84A-E574-4AA0-B8CB-956F4DA3C9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876A4D52-5CEF-4C8D-A068-230236A289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7239A776-557A-4AA5-B73F-969D6DBA82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DB59EFC6-D0E6-4554-887F-94105E5DFE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4AB2AF08-0EF6-4354-B08C-8795A4475C3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58277F76-1CEA-420D-B857-CFB2662B9D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4CEE9A7A-8C90-4BE4-AD36-D5CB5B462A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4BE77EAC-8323-40E6-9E94-93C438C1BA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5382B39A-A095-4815-8537-35A18E2E46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6EA3FF7-C3EA-4788-81FA-32B9341CCC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FFCBC8E4-E00A-42D4-97AD-3DE67D1BDC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3C4B3CC0-9515-41B0-BD15-0EA22839A6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61723D5D-2889-41B4-80A9-9306A45AC5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F6FBFB2A-199E-4108-A3B9-82C216DC5C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020B3792-87BE-4D90-9298-C7989B152A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D1588AEC-B8EB-4F88-9F36-A0CBFD797A6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F07C9C18-10F2-46BC-A7B8-55C21E64EB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0BE082FA-17D2-4417-9553-EA71B161E7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BA256467-7B88-4CA0-B326-07FB4A24AC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E341F905-50CA-4555-8223-C4FD9BB12A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E0E538-176A-42D4-B463-CDD33EE4B6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A57A1CE1-04B1-42AF-88C7-8DEEFCC842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C4BA00A9-1C47-4FAF-909B-2D1B1AFECD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9FDF8E8B-C0C6-4F31-870A-36295FCB85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B5433AD-139D-4DF0-8AFE-DAE85D4A1C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EE80AB2A-A152-4721-8DB0-C60D773F3E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36BEC581-4229-41E0-8AB8-88171A1699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B0F4387-9D62-4634-9812-36835D8E2D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FA8C751C-4D60-4016-962B-7D696FA32C5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15DB2C41-E325-4C1A-AF0F-9E8F5EC7EB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A11FBE48-314C-4CFB-BD09-F9A93AD89E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9A811D38-4D42-484E-A302-2CB0D9658E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AEF29AC4-A087-453D-98F6-079218D945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1CAA2922-711E-475E-A6C1-244BDD9C4E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A9481FA1-F474-44E5-B8D1-D50612803C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5B6FFA6C-4CFE-4EF8-9F6D-026AE2AF11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1111EC7C-2C90-4830-97C3-61DACC9433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21A1408-5D54-430C-A051-C7842E478E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712910F0-9D3C-4648-A01B-6629ED65E8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E2D625F3-4A19-4022-9858-6DC5F2C559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78CFF4DB-35CA-4D9D-8C6F-DD062C6103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3F366963-B6D7-493C-905F-1292725B8F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3FD509AC-A6D4-4D41-B39E-9263A43F783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B4596C42-54D9-495D-B751-3ED2E3D46E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3CD61F66-3C6F-43AB-856E-97D9DE971B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8168A652-20D2-4F5E-BB88-D0498FFC2B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884BC6EE-6E39-4937-B04E-BE2336F953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946CD010-55AE-47AF-A22F-1550228881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C2A43A64-C30A-4445-93CF-F2495ADB27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D8CAC297-4388-45A9-B6FD-BD147D3E37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52DEDADB-AD57-4214-922B-2E1DBB5907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3680C479-086B-4BCE-A63F-89BE512DE3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E0F8EFEB-5312-4006-BB6F-763F9AA653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2E398E24-67E2-4F29-9B4B-9B4DEFD597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BF6C0E9-62F2-4A0F-B532-0A355BF56C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CFC08F67-CE86-4076-8892-E0ADE7D59F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F45661E2-7CED-4212-9BCF-7244311C5B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30D60726-5CA0-4679-8C29-10E9AD1086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6A64B3B-47D7-451E-8B64-B0E85675D1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EA4556C7-67D3-4D4A-BDA0-CBBB695527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8AD81C8F-7510-44A9-8B34-D3F58DA1BA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6F702BE7-D8E6-4DC6-84BB-C6493940CD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3E1097EA-CEEB-42A2-AE21-CCF4A5A6F5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6CE16BE6-DFE2-43EC-8055-21165B88B7E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2F90723D-7DB6-4418-A263-BFCF6BEF47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F24A28D0-394B-4BFE-90C2-C6FC07572F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843A3D6A-D7AB-419E-BE39-32799A0DAF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6DCC4874-46F7-4F1B-BA30-75017FF2B6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78B1A2B4-6279-41FF-BFBE-CF628E7B5D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D8C044C0-69AC-4B2E-9085-B8622B9BA8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6A6F0183-A98E-496A-A89F-7607E7817D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9072B03D-F448-42FB-8A93-70A21C5310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5A8D44A9-52F5-43E4-A0D2-AE8B423853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94142D4F-E9CB-4A31-AD7A-314DDA8A2E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798686D6-EF55-4DC6-AD33-7B1A0F39102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4546521-4D38-44A3-8C16-6FEF85EF0C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8F5363AB-B3AE-48C4-8267-4CE4EE9D13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C9DA6375-2316-4334-BA73-13250299B9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18A85B7-6864-46D5-9F9C-EDB056BBB5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F436E7E2-71E8-47E2-86A9-E6179E78297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98EBE752-7491-4253-8C5D-C3948A659A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F4635F8E-A025-4550-97C2-0CAC0ADC80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207E0BC3-4F01-4787-BD86-0512A156BA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6E621AC1-C931-4E5C-B764-8392E86C37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5BB19457-49C2-496C-B78B-4D4C9BA098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4D122A70-8C7B-4F0C-9D8D-D968A127EE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50EDD76A-C7FE-4BA1-8A31-706AF7A70E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A5867197-BFBE-4BCB-B51C-0E4DCB6D03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B773D937-5C9F-4B6B-A2EF-18DF68CE9C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88D1681-6717-4A19-ACB2-1839E47CF9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1DE7CF67-0109-46CB-A70D-38E9A95640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56A71098-033A-4953-936E-546CF926F0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BC9A0F1-ABCC-4B63-9BE4-FD8D1C7C11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3DC4D0DD-4B4C-45CE-A547-C1D49703C7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C5E9544A-5C50-4491-8EB5-FD63A839A0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1E1A5417-9771-4F97-A60F-3F09C003FC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8E7F064D-2046-40B4-816C-926AE25B99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CFFD354B-E39D-4C04-960D-9248700D76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9D36F29E-D6F1-400C-A8BB-94B16DDA77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A32F3EEC-57BC-4D9A-980D-3108F77B0E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A6201197-2C4F-48B2-BB3E-8C0FA25706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930B1D03-06E2-42C2-AEA7-DD1944B8CF7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D1B3178C-4305-4CC7-99DA-4ACE9315D4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3C39C586-4982-42C7-9E3F-E1A9EFBA5C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F1ED5BB8-DAFF-4EA0-B750-DCBDBBE812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8AC547A2-3BD4-49CF-B38C-299974DA4B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60E4359B-8447-4A4E-8A56-D687B2A38A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9EB9FA0-6D4D-4D2B-95FF-6A23F9BBE3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5B29A5B0-130D-4297-AB4C-7A5EDA83CE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D03AC76B-BBDC-4A5B-9D09-F09EEF6D0E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CB3E7F5F-85CA-402F-BC12-D2DFFF1F34A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550C39C7-A233-40B5-909C-DE85699EB1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8E926E88-0554-43A4-B76E-531463C6BF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F2F621C2-2127-456D-8AF4-735780887A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4E62960A-69EB-4AEA-8EE8-91F19E5C54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E38A01E0-ADA6-4F76-8BE7-876B801352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A8831F5F-785C-4879-9DD5-3556D77D30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A1A8F4C8-6594-4693-8CD8-23E0BF3B9CF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6C09A72F-7DDB-421B-98F1-3F38C176CA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3A1B8377-1C7B-4ECC-BB7D-D4A9B0B094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BB6B47E0-30FD-4F98-A123-AD35F96C56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CCAAF10-8067-4497-841B-A8CFBE3F94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E42753BC-3C57-4FB5-90C7-6DCC144B9E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CB510B00-1380-4453-90E8-C2CC92E17C3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FA4DEE76-2A90-40B3-AF7E-5943660875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CEDB6B98-540A-40A6-9E17-DEF637FDDB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8B95EA54-1D35-4449-AEC6-EF393B41B89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C68B40E0-4BB3-4BDB-A5A4-72C49EDEE6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EF5F590A-B48E-41AB-A405-F7E5231A2FE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D39897B9-7147-423B-B64F-122C9F30DE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53C378CC-016C-4D8C-A1F8-C35C691CEF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7B99824-B64F-45E2-9F64-3C5A2DA097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823F7232-78EE-47C2-A36A-3F92A927E89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9D5A1E31-1BC0-4E88-B131-7204E3853F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C11BC605-A4AA-4E5A-9231-08D6DF1475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C6C317D9-27F0-4165-95D8-27B6F064F81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BD23D586-8F84-4195-B23A-18D8FF3050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53D89D08-EAC6-4CB1-8F37-66AF710CA8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B8A870D5-5C6F-4632-B497-7EB9907856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6C3A6D4F-FDEF-460C-8450-AABDC843FF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F0534832-0429-482C-BFCA-EA7198C826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B6DE3BD7-E580-4891-84BC-1E1CC71186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F125B0C-EFA3-4882-B6F7-264D5C6D07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C24AFBAA-3AFF-4EF9-B21E-78E70A1EC1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8BC0F7C-B053-4491-ACF6-B0C1ABDA29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FA910158-C2CA-4D11-B480-08FE0DDCD0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4A018B5A-9C7E-4DCD-9795-A2E710A9C6D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79A77E72-174B-4C20-A6AE-E488483C7E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EF31CDC8-0D40-434B-8739-4E6BF705B2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5E81DC5E-8014-4191-A8DA-B23C2CA9B3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BA88AAA6-21FB-4023-8079-9D4B1AD79F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3C2039C8-8D74-4220-A747-4BC7677773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EAD4D9A-8075-45B4-AD6C-34DC4498379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ECBC644C-C636-41B9-88A7-612CF1D5F0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7EF89B2F-6C81-4DCB-A43F-4DA3B673DB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7DA001A8-3A24-4C4C-8470-481A638C0B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BF30A51A-6F09-4CDC-AC8B-E25E645279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9827E7A8-3E8A-4F50-86F6-CCDA8E695B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D7639656-4C33-4987-87B6-8311A4B2C2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12DE60A6-2479-4336-80B4-78AE913259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525076DD-D038-404A-BE11-7BB38CBD6F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B6EEE30F-62F5-4964-867D-197FC47756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1D294037-B24A-4DFA-AAB9-7791890587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33109F63-24D4-40A9-890F-B3BCC080D9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F5C0CBF-567D-4000-A87D-EA7D1016E2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8BB7F99B-5747-44C8-9238-9F26F6A0E6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6CDDD2FF-0A12-465F-BE63-E76CD340FD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DF10F1BB-AD3C-490E-94EA-71330079B0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E494C752-8441-4CEF-A1BD-A879451DA1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47B3F775-7FEC-40A7-A0B1-0EF16F7C00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FCF7F752-C2E5-4F48-BD84-690E1B09EB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73184845-1492-42B4-87A7-5E07C312110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CCB8A437-7113-447B-86DF-B6CCEE8DC0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2B2B2E39-3BAC-4F29-A6DC-B4417C506C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B809E3D3-E6E9-4075-BAA4-AD99997F26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AB1880A1-0616-4E52-AA6A-A96036CA6D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C36DA498-ABD3-4DB6-9917-3D803D5CC3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2C39183E-76C5-4628-8629-F0CBC1291D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1585E2D1-5051-4885-9DCC-21E031B9A74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2F0E7080-458B-4555-A179-4B6454A53C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A373A855-61FA-4510-A0BA-A0B26360AA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4FDCDE8C-E264-4312-A6C3-C506DE0736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20FD1C86-5E91-466B-AE22-E05D59EEC7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8D4C1F86-23BF-4091-BF87-E42DB471C1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909297C2-827C-43FC-958A-A33FDE1C0A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A65455D8-E95D-4F7E-8406-1332B217FE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AD3FE93D-45BD-4E18-9026-1E938B3E16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A2AF080B-4F77-49A5-B40C-A85DED09E7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4E6C7190-2924-400D-9613-137CFC2671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A0C1892F-AAC9-434E-ADE8-22F7E6B26C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CDBD2718-8FBB-46A8-8BE2-A8333C3012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9AF349C9-B64F-49B9-99A6-81EB551134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D0E5BE50-B0DE-4479-9613-0D1ED534CD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3CA702A6-93B2-4C16-8DF4-2423A72953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6215E8C1-D546-45DF-829C-39C1371E7D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D1B81A9E-56C9-4F83-9AE8-BA8FC38C59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1F0A074A-9634-4CB1-9F28-195361BE804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4D64F4A6-6E1E-4E23-83E7-3530F4DD4C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DA9F09FA-C73F-43DA-B4C4-0ABCE7EAEC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224C6E7B-A0BF-4D99-9C30-57F144D830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D54E2948-2A73-42E7-A7FB-D4AA62C371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9F42ED1E-9CB9-4C35-8EBA-7BF77F0AE8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A81D8C1F-E1C7-4F9E-9112-FD7350B4D5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34D893DE-9C6A-4128-B04E-C0EB96DFBB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E2ECB10C-26F0-46AD-A328-E551673ABB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4E671847-1F3C-4849-836D-05F2B8A4B8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2CAC6964-CAE0-46E5-856B-56E047F423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3AC9AC0F-20DF-4FEA-9BED-38723F95A9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5AA7CAE8-5D72-4A1A-A699-015451F74D9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6710A3AC-8CBF-4548-A8A5-6AB73E772E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E5FBE7C5-E76C-4918-810A-1F14EDA4D0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FCFF3113-E5EF-4029-8951-35DE4DCB16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DE15AB6C-645C-4430-8A75-B15BF42D72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57B56F93-ED67-45CE-BD54-1106910615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3679B94F-78BB-449E-9AC3-CD3C3C0BED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CECD2870-04CE-4774-8CA5-00DAAEA813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CA138589-49AB-418A-A80B-0B732345A8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2995E86B-F1AF-43EE-9948-83C4A6133C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B452B84-9C3D-403D-A6E7-F838C537A8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215C3AC3-8654-4F98-8F13-8F878C630C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60DA3B97-A06A-4474-8C50-F0D445535C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EEAA0810-E624-4DA1-8EB3-36251332B6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63DF881C-509B-4DB1-842F-F93143CF86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5F2D88F3-520A-4199-8D77-AC13948402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F1C91D07-4EDB-4AF0-8062-AE2780270EF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FE32CAF2-B6A3-4856-8FEC-68AF38C783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6F67FC4A-5F1D-49E5-A85E-9A2C15F4ED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27BDC39-D4B1-49B7-8AFF-49E23380CE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6C018025-B1A4-4B04-A29D-1FEA5EC21D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26200126-2442-4AC7-A91C-E078C99CE5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1306EE20-0CE9-4582-9341-80C1AA2560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8FBB5E93-7D72-46AB-9883-D9B0CBB15B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CD2E120-EE88-484B-91ED-A74CA01EEF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90DCCCAD-6697-436A-85B5-FA53361D34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CBEA193D-892C-464F-8A1D-6644EF7FFB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B63B6B6-C8F6-426F-9A3E-7D32B817B1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278BF8B5-EED4-4E48-8BA6-C91958751E4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772FE1A7-A698-4A60-86DD-59C52B8D4E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625B8C82-D33C-46FB-A32D-2A2006DC7D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FCE4979D-5903-47E2-8558-9CDE053AA8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3EBA4C4B-1720-4925-A162-52D41840EAD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C909A53-BF13-4190-9D9F-62482D545B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D11CCDF6-A24C-41C1-8CEA-CD7D4FAFB0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4FAB66E9-3AC9-4D3F-8C94-457F619BA00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BC0C6FCE-11CB-4E15-B365-31B2D503FF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B1E6A0DF-A176-46F1-8C2B-95209A596A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85E4F8A8-2619-4EF8-8DDD-1AA9D54A52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411CC5F4-85A1-4B97-925D-4424DB094F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97F9A45F-AEDC-467E-AE83-7FF488A42F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9F344438-D6EA-4D0C-BF4E-DB782E0E39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5EC11B01-300D-4C3E-B139-48D5CA2656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2D304550-22C2-4B1B-9278-365F13A4E5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DDC4D3CA-32D5-472C-8B33-881524463D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C2E0D8F-3374-4D99-BD53-8394DF5699A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704A30D8-6017-4397-A85B-6535AAD524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4DA0FC55-D6BB-4A6B-8CE5-DD3720521AA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D131A263-5170-43F4-AF2D-422C5C5C40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3CC1891D-45FF-4202-91A5-CB3B71EDF9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3400C413-45C2-4D70-9461-33210FE56FE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EC3D8F33-AA98-429A-AD84-ECB8B96C443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B73A1889-9025-47B4-9DA7-CFAE57C9000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C6BE4F9-5325-405C-87AB-2C204A69CC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3237BE1-6551-4D1F-8795-475F3CCC0B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B1C5B95E-1D1E-4170-838E-73984F5D34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72329C6-C0EB-45E5-ADCE-254E503650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3F503123-C3F1-4918-BA77-ABC5D56BA4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DBE3471D-F431-4AB4-930A-D77467ADD4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645043F9-807A-4AB7-A68A-28F341782B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BEC3F62-015A-4AF3-ADCE-0F784ACE13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1403B846-6B13-462F-8A5F-A514C9CC2B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82D0D1F2-42BF-4CF1-A669-3DE82A31924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FB648C7-C176-43D0-8386-E24DD695EC1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671924EA-AFC6-47DE-898D-DE22E85AE1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F0E47C9F-3B71-45A8-BB36-E07AE2C348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967EA9F2-3032-4D03-A926-3CB6458A71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978F531F-4C4C-421F-A910-BD450A6098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1D10850C-EAEC-4796-BC2F-FB8AEF6CAD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1FF076D5-AD5D-43E1-A858-09E5113BF4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D809A16-1410-444D-99A0-0FBD09B1A5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3A0416DE-DA27-438A-99E4-CAF19F3DC1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9337173C-C523-4B04-910D-ED709603D9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38D7F863-C110-447E-849E-A382D25E2C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2128D7AE-5E64-45B3-8330-50BCE57BF3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4C9B1BAC-8BB9-40A1-A567-C6FE64F43C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5757202D-C4B2-4836-9640-6C0E7700FC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2C0667A3-7CC7-4BF2-83F8-4C34CE17C8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BEE2D2EF-338D-4D94-934D-260BCE6E5D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13C116E5-6434-4B50-AA02-29491A4263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FB8D2785-99C5-44CC-9F6B-A002833D71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B973D33E-7500-4AAF-ACD2-9E5356A640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253C87B5-11D9-4512-8935-970B7515A9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3153E871-3E85-4113-9372-80B807808F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8385CA07-B965-4014-AF66-EE188A0974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82E3BD66-7793-4696-97B3-03926B53858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F664C980-9985-4663-B59F-3A3E682664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C5CB9369-797F-493B-81C2-A4D116CD5DB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E18F56EF-9FA4-4624-9707-9E2F1D76E7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3BADA557-7334-4450-AA20-D9B5245CC2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946989F5-DC5C-433A-B73D-E8F42CCCA5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506515F5-0092-4DFB-A206-809E047EDF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52907D42-E1AF-45F8-8C51-261E6C724A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82496973-A496-490A-8B6A-7DD2F32EAB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BC41C3EB-BB22-4B95-B588-BD0FAA7AEF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F254E02F-3A41-4EE6-8A60-9E1F3C08AD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B3863B57-7BBF-49A9-8B6E-49A93BA0DE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89DF17-A63E-48D4-A273-8926813CC0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21EC3A83-849D-485B-886D-B624C177DD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6DCE233A-1618-4584-9BEF-83CE04BCFB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9D6C2A95-9761-4DB5-8631-9A4D8B8A04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31C401A4-B55B-494C-B203-375724C144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4BB02764-56A3-4301-B380-02325FA086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AE3E72BE-92EE-45B4-A217-99827B2377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5079EFF9-6DAB-4D74-9AA5-545C4306AB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3E39F719-FDE7-48E1-9901-8E62820C1F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D0405349-EF97-48C4-97E3-B41D8A59E6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61BF42F0-67BC-40C1-A042-FFB2B10D2C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702F77AB-28F1-48D3-910D-2FA54C78D1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C23777C-E481-450E-BE1C-366C6BD5F3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676FBF48-D13B-4A56-B021-89693F9FEA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C232CEED-7287-43A1-9D3B-76F7F98C7B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2452CF39-DAE4-4232-9464-67BCB9C12D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6FA42093-DE5B-4CA0-A46C-6A8B14AEB7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7C9175CD-6FDD-4FBA-9014-3CE67F3891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D577FCE5-E7B2-4D51-B887-B629F012B4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FF651A46-B5A9-4CB5-8DC3-FA3CA385DBD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68A482A9-B037-4C03-B9D3-B04147DE4A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832FC5D7-2950-4540-B2F9-8CC6866566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4DCD0845-0D8F-4ED5-BEFF-11EBEA705C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CAF068A8-ABDA-49B4-94A6-E9CBBAF96D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B6E657E-0B57-4C34-AC09-19A44520F1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B2234B65-2188-4E47-BC04-58123FD10A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1BCDFC9-57DB-45FE-AF71-A7F78130B4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C527A420-9A19-4161-BB67-26B65844D8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59539516-21B2-414F-8F29-F83EEED610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F2514FB5-66F8-4131-AD93-9DA6E7B78F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3AA292FD-4FDD-4232-83F5-5B83FEDBBF6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41AADD1A-4F2D-4874-BD19-30AB30E0B5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BB8E108D-5518-4991-B3EA-4DEAE2E1DE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A67553A1-ED5F-4782-B4D0-DF7E815024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B9F5CC1B-ABCA-4F04-A7D1-4A7D6F6FF6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4C326F69-E869-468A-8C37-02B06551A5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A3A9FB15-7482-4768-BE3B-415CC14706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B1671636-D4E8-4084-BB51-AF5CA09632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5BA13420-8873-4408-B882-79B39C5A3D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B9B64D15-23FF-4C88-95A1-0F197B1B37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02AA56B5-2F25-4400-B781-074C388D10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C8B31D29-F5CD-4870-A310-ED736DF191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3BA7EACF-55EF-4726-AB19-8E97E0EE23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29E56871-DF3B-4FE9-9CEF-360625089A6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105B66C8-BF37-4ED7-82A2-E4CF9132B1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80FCB777-DA93-41B7-A2C6-9B31A13B64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26F6F747-3D7B-4195-95A2-5BFB79D805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F58F20BB-8930-417B-AF37-6A284E4446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9A9DA923-58E8-488A-A9B7-E51DC8C7278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7A1A136B-A500-4899-88F8-D6525427C4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1ADB026F-2C2B-4482-950E-7028AF866F2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D26CF4D2-F750-4B08-8DF5-5084B6B30A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F6D991B6-4B7A-4CBC-93E0-395BAEA796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EB369B2B-A01E-4E51-94D7-EEDA1BD051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3323F084-8C83-451D-B53D-8068EED050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C5EBE110-2264-449B-875F-E791459180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92F9B930-029D-484C-B02B-9D480D3698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1AF37BAA-A8CB-4F3D-94C1-332C0F0582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D073A315-27B5-4D69-BB75-87F50088A6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991CD23A-FF65-4307-94BA-DE824A9165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DC205A39-0F7A-4B06-88C3-809F652976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2D7FC91A-F052-4161-9E49-8FB3C89D729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4F3A22B4-31E5-4A9B-B6A0-99084DE6D0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D6E1175A-3984-41F2-A715-D4E747AC02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D116B956-EE90-44E7-BC98-87CAD31E43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36CD5AF5-CFD1-4849-BEDE-7C4D3C797E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C5253215-24B0-4A49-B2AC-88557A600A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638101F2-C192-4257-A2EF-17C36227C4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C99EC3B9-DA3D-44EE-8A9F-39C497AF82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B36BEC5F-E897-4254-881F-13C553A7AC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48D7010E-F141-49F9-B3C2-93EE43D1C5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F2FC5B4F-6BFF-42E9-A722-8DEAAB8F89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9F85E3BE-B7D9-48A8-82EB-E12704308C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08D92AD2-B39F-4306-A060-61863E83BB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37A43B89-A3D2-4DB4-9465-703DF7DC0E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6E874B28-2D67-4F7B-8450-97741C9F90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5CBAEF6C-0E36-412A-8243-9F621B151E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9C9CA3C0-9B35-4B5B-83D1-CA881B131A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A00D7F97-B10F-457E-B2DF-E3DBD6A4FE2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D75A369A-4064-4771-A8C1-B42C158188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D99828A0-2F15-4717-99A6-82AEC595B90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8ED190E7-D260-4B17-9DF1-83F4C627C1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7834C98C-7665-43B3-A3AA-3FD977A537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401D50FC-5310-4594-90A1-99FD63A859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FBBB6F03-104A-460E-83DB-003DBCE9F4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697011E0-3CD1-49E9-AEC5-9F4379CB3F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72E4C438-2FB7-4B6A-8871-F8371B67BC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177D0D6B-DAB8-411D-8DCC-3A6A0FF0EE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7290E203-B58A-4A7E-99B8-6ABEE21B85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BD61751A-84A2-43E8-9B92-8A27FE70F5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01D51A35-17BE-44DC-9B94-8FF8BCF50C3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088C2CE7-EA0A-4859-A26D-D22F599FBB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4703DB4F-6BDE-4B2B-B926-2967620F8A3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28140586-32ED-4B61-AAB0-26795C3BC4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3094A73C-9022-4743-AD9F-F7C3C5822EA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CD482BFD-C008-46A9-8D71-6E146EB6FF4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616771C2-F1D9-43EC-BAF8-8DC3843E72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6D9B41BC-EC39-4670-B1B5-DC2EFC7F83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73EBE9B2-BA84-4796-A8F7-16483D2178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0514F6DA-15B3-486F-A002-6F50CD7DEA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9DE4C74A-8E06-4FA1-B6DE-B3528AE2D9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1BC93387-8F11-4506-94BC-8C37A11DF1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5C4C3DDD-517A-42C8-9105-7846B97034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FA54CDB2-929C-4D12-941B-5D1AFFB712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B89BD593-D050-4F83-8E26-057EA49D91A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F2387B29-E33B-4176-A91A-1130B3F6E7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B7D5282E-3DA9-4D41-9AF8-202BEBCA14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89F7A0F9-CD9D-487A-997D-0DF1616A34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B0F8FE1F-1B53-4169-866C-B04057CBFA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67C8DD0B-91D6-4BD7-B3D5-960C9028CA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458BB836-CF97-4A23-B081-24C0137096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5445BD7-D026-41FB-BD37-E75CE14F3B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2D820D2D-DFFB-4577-966D-5124724D95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D8EE056D-0905-407F-ADEB-B18EC4F91F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3ED4185A-2936-464E-83B1-FAA1B8E492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0D51A6C7-D1A6-4C9D-8B34-01281591AA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2B5775FA-83B2-4DE9-93C1-A6049C8F99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86BEACAC-F6A9-4B4B-AAD9-333B1DFA49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79084CA8-371B-46AD-935C-048A728C9C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6D2B203D-1377-41A6-A5B2-9B99A694E5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61FB8826-A99F-4014-887D-CE166255432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B418C07A-B784-45C3-A955-D1C6A11E05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9D2FA4A1-7D57-4D77-9F68-26EB5F6EBB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A9013D12-6D33-40F7-B3F3-774357FDB84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EEC9FF7B-398C-4B5E-A382-192F6818F50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5A170393-1B1C-4947-A2CE-D282407BCF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D23E053B-1585-4E1B-A363-F27FFC42DA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075EF24E-74B9-48D1-827C-B97FB2B56D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B299E205-44D2-4F32-8175-DC1F558807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5A471DDB-A54D-4176-B6A8-09B13158F8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897E7B60-C026-4579-9213-1B625940C7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99D2F822-667E-4FFB-952D-7C5DB2B5D7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E07DEA6B-44F1-492E-87F5-125A6E476D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FCE75803-5B56-40F0-87B3-0C6F5FEEAE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68CB2936-091F-4148-9D0C-83905B808B5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50573F68-3A0D-4CE3-85B1-8BA92D2A1A7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874254A8-A676-492D-95D9-26D70BC9D9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E94AF8BD-C969-42EF-95C3-B86A6FB6F2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2BBD5E73-C8E5-4DBB-845A-810A64DCFF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65C27A47-5CD5-498A-B7F3-AE75F687C5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DC09CA64-02DB-4CA8-9929-EF6709FD7D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A7A409B6-D483-46B7-A3CC-6933F136DE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6A1ADE10-E4FE-47E0-8C3A-C82A7D2899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B50F646C-1926-41EA-AB9D-C0CC18952E4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3911B552-CA04-461F-BDD4-1248FE7EC4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346DE4FA-68D0-4A4D-AABD-62B6920CDC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F730BE62-4659-475A-BA0E-89210BEAE4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CAA5D26A-5160-4601-812A-32983807B6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144157B4-0E78-4EBD-8312-68DAE3F552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2FB3AE0D-DB06-4711-A8F7-37BCF491B1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932CF2BD-1BD0-4903-93A7-76E07111404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8CA46D67-4E0A-4BB8-9BB8-AB76C645D4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86AEB54C-A2A7-4B36-A94B-5298E2305F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254A0AEA-6C0A-4352-94A9-8A49E878C3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B9F28239-513B-4ABB-B1A5-B544EA0D1E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09EEE448-9CA4-480D-B240-D0861FE34C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B2535B11-BB46-4C82-BB1E-6E441A77F1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7E312439-0AA4-4D28-A5CD-49E4E9BC2E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3950B7D2-68F2-4A49-9CE6-82610D1438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7E2429DB-469D-421D-9B44-C1CECA243CD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F5D4FF76-43F5-400B-BEC3-9857024AB7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14B3F2CE-866B-411E-BC34-D687B93D9F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99B292D8-7464-4068-A4FF-294890650B9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A889D05B-C320-4D07-AD50-1D18667FA4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ACC05261-EF13-4BCA-BB0A-3F39B39B78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69FDCB3B-369C-40F4-9C7C-7516089E34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34FEF02A-B530-494A-B5D7-BDBDE1676E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48E3E65D-0694-4026-8565-00CF0BC1F4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85BB1319-86F0-445F-9A01-2BBF229AC9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B3CD7F42-F8E1-44E7-BBAC-F8C6C6783B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F768D436-6F34-4EDF-AD03-7539701EC7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6F252EBC-C414-4A58-96DD-8D620C08C9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2D41EA78-239B-493E-AEE3-1D1C9C3AB9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8BEEC72-0CDE-4EAD-AC19-3EF2107D39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ABF76BEA-E074-4D39-ACD3-DB0DDD27E4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D1B7062B-EA72-4536-A35A-E9E80995CF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1C71E615-0528-40A9-93B0-B9A975C10F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AFAB507B-2152-4B19-8197-7E37538710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65D0BB69-7C3D-475C-B542-1E8ED08419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D14BA893-CDDC-4732-AE4F-7E475BB5D9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ED3C982E-C3E5-4AE2-B386-BFCBC799C4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D5B31297-3880-4FFD-B9AF-D11C699E2C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02243703-43EC-49F9-B193-249189FC43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1292CD99-307A-45BF-B8DA-68D22F48CE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3FFF711B-652C-4E71-BCA6-5571BAB722E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DADA8244-9971-4B3D-A837-5C5AED3F72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2C9147D5-FE9F-40B1-B3F6-58A31DED23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E03C688E-ED99-4122-9ABC-C3BC272187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934BFEEC-366B-4F00-A709-D1EEBE9FCE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3CEDE477-C814-4FDA-8356-E220222922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2A42E76B-8CB9-41F5-809C-B4CBA3DA64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DDD42E42-E329-4481-8773-6062F798CD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7B663ACE-5B8F-4F8F-AACF-F3B47C0215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DDD27545-A20F-44F6-AA6B-68E0246E7C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C0F5FD4B-F424-4366-B4BC-3B9BBCF2F5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88EED578-1DF3-4C6C-A2EA-EB053F0979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FF69E416-8728-4AFA-BB3B-00DE13C82E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9133AF05-B0AB-48ED-A80B-9E842BA168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371CA39D-DDDF-4B7E-8263-B66020C016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B5EE8448-B856-4BB0-801F-69F2A09059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4E68DE08-D0F6-48A8-B60A-05D49EB470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87704DDE-5C72-4D50-BC73-307AE446B2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578A6A16-6817-4B9B-AB62-0AA06EC7E7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A6B4C68D-4252-4055-8229-C8ECB81371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1D7BC466-3342-41D7-96F2-41605109D7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08555C69-7247-4A7F-B0AA-0377D69B45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AFFDE1CD-4D0A-46C5-B72B-D19B3389829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3DCBCB0E-367C-405A-9229-2F0FB58C21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2C5AEA90-2041-4528-92C8-8E960A09355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32942B96-C426-43AF-BB94-5D1D741408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257359A5-E5E7-4D09-AE6F-2AC22AC00E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8EF8A7E0-F427-46E1-AAE3-10B94CA9E1B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FA61B386-6954-4AD5-81EE-F07F6561270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5D644D7D-6DB5-4A62-83AB-653F6638DA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7E7CADF2-CEDB-4CB8-B851-9BCDE2DEC4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CDF197BB-CF6A-4064-8967-B54E63DBD82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B3947BBC-3946-4E8B-87F3-B35847EA4C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A9F5DB4E-B7C7-442E-B43F-DEEC2D20C66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2189E036-D892-416E-AC41-BC7007C4D6F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DB01C24A-7A1B-4101-99D1-08F37B9375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13D02DBE-28AF-497A-A4B7-DA1E07B5C5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627AE3B1-E86E-4F80-87CC-488EE96B9B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CBCA215-662C-428D-8B67-7EC0745CAD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020836EF-6E75-4832-9203-B6D24F5D10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D1FA5AFC-073A-4B21-8040-7118C8EE37B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2C1D42CC-3002-41E2-AAD5-FBF03A52CE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9ED29340-6257-4551-B421-2B3942041B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699FC5EE-6656-46E9-A803-87E0011F30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3A654F25-1652-4002-BD9D-CCEE3C5717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0F582F77-BBE4-4290-BFED-8365977CD3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BBD02310-ED14-4561-9990-5FC5DF0FAB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992EFC17-2191-40C2-BEDF-E8716A00C6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30361567-883F-4600-8FFC-5C88434AC9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5DED1B74-016E-4FC6-94E3-E81BD260A5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7CF90EBB-3D37-4264-9074-7196C4DD99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6930BE4A-2C4D-4E5F-AA65-2315F57D590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69DB3C6C-7E90-444A-93F5-B175AA03DB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07A9B95C-5FA4-48A8-8BED-1D8064FF46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EF00EDA0-81F1-497C-8D61-EF223DA12B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E3612DAB-990D-453E-B196-EB3925412B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E678B21A-8CC0-4DB7-8F0D-756A1EAF0F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E2A33A99-C40C-4BFE-8E02-FEA523760A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2F3A187C-D335-41DB-903F-7C7FB79DA8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16C8E8B5-2AEA-48B0-B4DD-C622272C83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FBA1093D-E1DA-41A0-B76C-A212A63DDA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8AB2C63B-03CD-48BE-B85F-23B9AEAF27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A9669934-C119-46EF-BA10-BCE37565D3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1CF72F05-BEDC-4AF5-949C-EF3DA95F38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9EAC3A10-88E2-47EC-A875-60AEA6702E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BF71D09A-0C60-47D8-B3EE-2E8B44417A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03FA7393-D7CD-4206-8322-4B882BB277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AC43EEB1-88DE-4BAF-951F-9B6DB28B7F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68E7377B-AA56-4C9D-A952-5D03CC1BED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2399CA63-17CD-4DD3-981D-1F16E7C032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6156420A-8C74-4523-B8B1-7E815E2074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0E590CCF-21DA-4E4E-802D-D1DB6026DB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D15480C4-070E-4068-B3AA-5463083D812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ABFC8861-761B-4327-9A2F-07BA559B94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47934F8D-7A3D-4267-8652-F0A248C5CA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8AC0C11E-3858-4725-BFE8-A56CE351DD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ECFF640E-7742-42F1-997B-27E3DC143E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3A6F6E51-E74E-4C1F-8709-31D0DAE02E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B74F5E5A-1882-4C47-81A6-7E68456650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DCFA25E2-7B3F-4719-8CB2-1A1C8E52BC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5941424C-102F-46B1-B64E-B788689C93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D3D5760B-0A77-4AD5-A566-0C13C3217D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F7747D1A-9C09-4198-B6C7-3292876F63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2B1FB374-0EEE-4240-B88D-BF15C1D1B8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60EC74C0-0F37-4A7C-9818-1AE20EF00E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4F4688EA-FF98-4027-A1D1-432065C29E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BCFD3285-238B-4FE3-92BA-B12C3C21715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136351F8-FF8F-49ED-BAE9-E32DB369BE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8C83CFA7-8097-422E-AD15-63980769F3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7174E5B5-C2A6-4838-A3DD-F4D03CE791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1CD782EC-AD26-4C68-925C-471A7978AF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5CF6E971-96FB-4A7E-92A5-787ADCEF2F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9EA23DB2-056E-47A2-9096-4F6EFB7ECD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CE0080F2-DA88-4D68-918E-B809AA8A02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59940FB9-3561-4F53-9DB2-D370162798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1B7284C0-4126-4A2A-8D25-191D102003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9C1926D1-FBA1-4282-9A28-331F88449A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5F3E0BEC-992C-40D9-80CB-B438DCFC1E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072F353C-537C-4798-AC1B-9ABFFB3826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C19606D9-8378-4A53-9D97-21ED4A93F4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571FBB67-2D33-4350-805F-A496E0DD8D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0F578B2D-28B9-4CFE-8725-1C3B66E69F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AE29F4CE-E41F-4804-AE9D-9B7339ED27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D0990E2F-888D-4A96-B213-0CC66D1A4A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BEB7351A-96C0-4E4F-9521-AF311A2C59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61AA991F-5CD8-47D7-B602-61C8A89B3F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69010812-5D3A-45DA-AB82-A8410DAAA7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22AD9AAB-A8CB-46DD-A2E6-A3549FFE4A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7FBFA253-E6BD-4EB2-9BF0-14C628241A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076D491D-2920-4E6B-852B-3E8BC777FF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4B5D8CD7-6A5F-423C-8E35-03A98E9C47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B453662D-C8C4-4469-A9AC-60DAF4EA80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396274D8-A4A2-4DFD-9D7D-15BDB52750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A0B9F081-A8D2-4296-8290-14A6AF0D1F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994761E4-6E95-4826-B402-962405AA3C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AF361F60-B2F1-42C8-9DBA-CBB7BBBD20A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8AD86A2C-1F40-4D9D-855E-899DC818C3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F69EDC62-4B6F-4409-8EF0-F75F5141AE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8E446809-3728-47C4-B0FC-5087690241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46FD2B33-500B-4008-B5B1-752A3FFAD3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7E438126-0B68-4E52-BC98-8E3AAE5E6D0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F9D22AD8-9F64-4D62-9E76-1C19C38CE4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4FB30FEB-7B9B-4138-9085-BB16706083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70A9FC27-CB99-4E7F-A00D-7CC5F932C9F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4D2FF19C-F3AA-4209-A410-2B99D027B5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367FF380-3C40-43C9-B00C-76ADFA06473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5AF19D85-26E1-4165-A9F9-091BE494CF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76A38152-00F1-478C-B7BC-04AA00DAA5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7297F0A5-F687-4F2C-BB0C-EA89D7B079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B4E776FA-A8C2-4BFC-AEDF-916BF02F38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E30A589C-0236-4F14-9A56-75EE561664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116A465F-4B96-422E-83A5-47B9DF94C4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13741E24-E0DE-4F31-A403-18F970667B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F5E70B09-80F2-4039-9C50-8D93B50A18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D76698DA-CAEE-4256-909A-D754DD9863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DF690090-9FAC-406D-AB25-F88E57996C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42D52796-41F1-42F3-AF42-46BFE24229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DD94A8DD-341F-4FE9-B2E4-BA6D4F2C22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FEF96CFB-40D9-4F7A-8DD1-159611D4DD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7F3F8F60-0F0C-4BEB-B5E7-9231814945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40395325-D254-42CE-8397-BB2BD73EDD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1E8D4AA9-46CB-43F5-9599-D7D0BD9186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4BBE4F0B-04D6-4CD7-8C0E-9D4B88D09D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4AEEE54C-7367-4A21-A2B8-887168A8E2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372F8FFE-1A88-471C-BE17-4C1188442FA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92B20E0A-51C2-4992-BE10-2E89D3F654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A69A568E-C746-4BCA-911E-3D82419988B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3255726B-B66B-466C-9AE7-ED8C92575F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422AD731-E3EF-4CDD-A908-2D3CBCFD5E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A512984D-8B5E-4842-B782-9A4E0C07AE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D95F5078-61DC-45DB-9647-E2D1DA289A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FA35A619-51E5-4DA0-9303-19AF6C55AB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A4CA2F15-98D1-452D-B045-9F428B0DC7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8EF36918-0D79-4E13-96E1-54C329F466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DC759D0F-4A86-4D6C-95E4-B1BD6CEB41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08538833-A1AF-4B7B-96E1-2374F1C481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5FE53FAF-1ABD-494A-BE69-420FE6107B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A295E27F-D845-4605-9A52-7B32B5A522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29DE615A-5F29-4264-9AEA-1F54D5D3AF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7A3295BA-FFA2-4C28-812E-D3D34E9557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DD25D0AA-52E3-4737-BD2D-3C068C87D7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3E2C3265-FCE6-4F5F-A833-A5AA70C384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8868AE11-084B-40F9-B3CB-7EFF3C9E45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D61CAEC6-A15B-4A67-9317-899CD7AC2E4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311CEC3F-8532-41FD-A225-B20340DA31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E41D1DB0-96C7-4E18-97D3-4294F79328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C59BD40D-9A95-413F-BC23-36DE93B5DD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30D8E99D-D411-43E3-9FD2-652E33F78F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36AFDE81-F351-4A96-9FBA-2C13F4B88C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1F73920F-828E-4E97-B3F3-EFC117EF0B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2D8C57CB-FE12-4AF7-9407-C5AABF99A0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115D711A-6751-423E-B690-AA4A0CF4FE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B1949E33-B06B-4A71-B8D4-90E0EAD958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ED4CEEEB-838A-4F65-9BA7-0A322A4CD6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35A58B55-2CB8-4AA2-86EB-4C654C0058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B831D441-5D61-4D1B-8657-FA83212E3C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44F2150E-7D53-4C8F-AFC7-C027C38D5A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06F3F986-4B73-474C-A29B-62AD0E5D221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A0AF5E11-1929-40B7-87DE-DE81D791F51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77032E85-FF9D-4A53-9559-B34F0285EB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75439076-5949-4825-92D1-1EAAAF58C5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BD31C1FB-C94F-48F1-932F-27EE307480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BB37E0E2-2DFD-44C7-BE6D-50B3CDAD2B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348F472F-DA45-4646-BE2F-9B3AE234D6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DE85C441-AB8E-47DB-AFC1-63F2B19398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1645B2AB-E87F-4564-9388-0AA61865D2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CB613087-1F22-4B78-9192-0AFA41BD54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DD03F891-7C7B-4CB6-93DD-F548A7FC6A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45C8B211-A3A3-47A0-B5EA-D1BF80462D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6BE92C72-532C-46F5-959A-75BB35696BD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75D3ACB5-F81A-4FB4-8096-CE03ED24E5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EB540CB0-81F3-41C2-B83D-E102078A1F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9D218F07-FF37-4189-975E-D419733E624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3BF2D9A7-DB01-4CB8-8CBE-C609F17630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6BADF50E-3BB6-44F4-AD1D-1CB3CAE57F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42FB6059-B8C5-4D5E-82E1-1361D8C333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CE21EFCD-F88E-4DEF-934B-058C98F863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835CBA5F-38DF-4DED-A8FD-F07A9E82A8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E1844DC2-8F3A-42A0-AD27-BE4BC5429A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2161CAEF-288C-44E5-A66F-0948C64F88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A944459D-3A2B-49DE-9956-A79C8B683D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946BCDA8-8BBF-479D-875D-044ECC678E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69D865EE-DB75-4E63-AE17-8B674DA470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55B546A6-FF8E-4002-9C63-0DB94C9828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32349CA8-F88A-411F-92C3-28F92C8D63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D125C196-9733-4768-8D63-EC65128A70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C3579F01-36E7-43A0-B54C-886539B3278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4E3377E1-9A9D-40EB-BDD2-748EBF9742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8E50E9A9-FFAE-45AD-94E8-F76199AF47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3814C05A-73AD-4FA5-9E2A-E121F98E4D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0A856112-DD0C-49CF-8E28-A16E94A3C4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1A633253-8384-40AE-B74A-EE787AA40FC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C6550C90-2D51-4448-99BC-DAAC370C90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B719DFBC-4584-4D1B-A1E6-B0D59ECA22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9305AC90-9FAA-4A30-845D-797BBBB405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A469127A-44D3-4530-BABA-057C8EA1A9A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D136CC5D-CB58-4961-941B-4D079C3FC5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7BD1E662-A6B2-42B9-8085-E3D4E4A4BB0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A80C4B41-68C1-4BC2-BF86-1116B556BD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710AAA3E-BF51-43AF-92C7-6CE51C81414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4BB86FFB-06C5-433D-8984-9E67743C38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48D3E3CD-2DA9-41C4-9D36-F738F111BD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82788D3B-CDE2-43D9-8AE6-CD68B1E037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ED7757C0-272C-4078-A76E-CDF12D7806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8B86FAB6-650F-4D06-8726-D61939B757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5FDF126B-EFFE-4B96-BCC7-92806D7A2E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B18B9A95-B7F5-46A6-8910-8B399AC258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856D9DCE-A884-4D01-81D7-1FF5E89D79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813D6966-1BA3-4829-B979-D03FDAAF7C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CFE3A0E4-9507-49C5-A9F5-BEB2896363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35229FE6-C2DC-44E6-A5E4-1D554C4FDB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43D429A5-9C57-431A-8AA9-A75B5B96B8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06DEBD47-F3C5-4A1B-A9A0-F99D76822D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90D12538-22E0-408D-A6DA-FD02234D36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53E29D25-120B-44D7-8E27-E73CAB8F80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36F81E7E-CB95-43F0-8D13-1CD6148115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08320E5C-2DC2-47AE-8A40-A9795431A3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DB47EB2B-E08A-4A3D-AE39-92CFD54955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81E1F326-4411-493A-BD27-F1900DCAB4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674203B6-FA3C-4BE5-A691-B72712EBE2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AAB55AFD-0F22-4848-A3CB-C9AB32EB48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01C265D9-E107-43F2-99D1-6806821ADA0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6E976392-E7B1-4502-9862-B3636A1BAE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6635A878-4B84-4B5D-B36E-9A2172F6FD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93FF33A9-A2A4-4121-8414-9B50DDE3B7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CB8D89E9-8D3A-4362-8FEF-0B661940F5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AC33EFF4-2E51-4392-9522-8118B4D639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262C78D0-3EF7-4D39-8E70-1EF73627B4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A31374B2-8302-44FC-9328-84838ED098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3ACBF03F-6F37-4E9A-80EE-9D4871B088A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3478DB0F-0C8A-4DFB-9D74-B15A1A1EE5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54B99442-868C-4738-9C7A-4A6658F960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F0413BDE-02D4-4EB1-9457-28D2243D31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06D52A7B-4B04-47E8-82B6-01D3AFE5C2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BC8DEBF3-8555-4D13-BAC8-24F23EC6374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4C6E18B1-8B6F-4007-B3A9-97D3126D83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878CE798-8D4D-465D-B95C-8518C361F9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29519D03-BC7A-445A-9599-D2A36ECA12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2ACCF364-2A16-48BA-BD18-1C8F3D1ACFD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BADE765D-4739-4068-AC74-E618CB2A16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B430EC29-F326-4A46-8914-6B4EAA97E9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FE38326D-C3B5-4224-8A92-A0C7F9AECD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019C42E7-6831-4640-A547-1AECB55BB0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6177F4EF-111D-406E-94B6-42EE757A9E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E6CEC74-7C17-44CA-B08B-6669FD7655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8EBE99E2-6910-4986-A66E-25F59388EF3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50CF266F-87D9-48AB-978C-56071F8670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19B1F42E-6811-400F-A328-D0E1EBC20E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1D6B77A7-D489-43C4-8414-B119001BD6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AB701D2A-5106-4C0A-B7DF-D976BEDF32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3FE58539-FD0F-4FD2-82CC-FDBF35D8D9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9A83F677-F88F-4772-AC6E-A7C812151C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106FB0AB-3BE4-4A83-849F-232EA920BF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8F2DC759-B5F2-428F-8ACD-784C88A599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3FC60968-491E-4AF2-914A-D473AE8593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6C1DF8C3-A78B-4A69-A14D-4624217B14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5BC4C466-05DD-405D-B4A6-8AA089EB3B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169C990C-E693-42C7-AA56-2D0DB8D377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001DA95A-773A-4B44-84E2-A6B51F47D69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6BEC77D7-E1A3-4909-A985-AA4F36A0F1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5BA274CB-F3B4-436D-B7D7-EFECB49835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AE869BBC-4DCF-4B02-8EF7-87B34CBFCF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4F984AF6-527A-40E3-922C-9B35E52A7E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76DCED9F-5645-4C5F-99CC-4380F8589C1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D87324C4-5B3D-4139-892D-03584F1861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6C3E0B6C-70DE-4E30-833C-6159FB19EC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77917038-A07E-4055-A672-96F6A50F89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80530F98-A46E-4C69-A053-47CA78CEBC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F4877670-7702-4F6C-BD4D-16A4A6D877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25CF5476-FDA4-4BEB-B6ED-5BD3CA92C4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3021C528-94DB-4C1A-8E43-D844C67E91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AFD1A6E4-40E9-48B9-A2BA-CFB6465C09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904B9283-2699-4C89-852D-BD7353D54A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F4CACBB3-7E06-492F-AEF5-021C61EBD6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16FD597F-AC5C-47AE-A4C8-A2879E8C05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8BEE95BE-2F92-46EE-99C7-A39F638C32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B1D80768-26E5-4ED5-A33F-8688719937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386D2384-605A-44CC-BE51-7F7E702A392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495879FD-CEA4-4BFF-9136-9F99C82B0E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F324AEDC-AC7B-48C3-9B71-1DE9254834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5652E7DF-DF6E-40C0-B7A4-2B147549A8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D5ABA917-DE7A-4C97-97F3-88DF4BCD77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88D6186F-EEB7-4947-AAB9-88223FE666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2E51FF81-5328-4471-857B-957A3076B4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EE12B86E-6519-44B6-A8DD-95886A79C5E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1090C003-848A-4A3D-96AA-D954FDFEB1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FC531D7D-20B2-4444-A3B7-37A33E0FE8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CC57B0BF-2114-4447-B7DC-025CFF14624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6A3BC850-0718-4B9E-9B1E-CC4D96A4DC5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E0614ECC-AE0B-4BBB-9A73-D9D62009C84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37CC1164-A5B9-450B-99D6-501C824ED0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13134ECE-429A-4110-9BDB-098DE338702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9F236955-17FC-40E7-9AC0-7F9221E614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C9BA901F-F950-4F06-A1D5-1345E16E57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95761F48-5F1B-4080-8307-00F5E7410E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AD582101-AB65-4E76-BDC8-43318D8027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F7CC1EFC-8CD3-4574-8F21-5575951C58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B1596618-05A6-4F67-9019-BADE955B1C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19B924A1-CC7F-47E1-8B48-FBC86D8A0A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AD682BE0-43D9-4A1A-9B90-C4FA4B748B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3EF8DDF7-E400-41C5-821C-9E4FDF4207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1AAE4BF5-73ED-4F27-91AE-1010FE2606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6FF33890-EFCE-48D8-8F24-C7748DD53C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028DD947-BF40-4F71-94C2-7D5770BFA9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6D1CE887-24D0-4AEA-BE9E-4B2F0679B4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5B7CDE5D-EA25-4519-BBDA-8C3D5A3C5E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8EDAFEBA-5100-436D-B40C-0575DF715A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BD5B7551-5045-48E2-8FD9-BA5A1987DD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F4B25668-FD5D-4C87-B2C6-B30AE6E5AD1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235BD2A8-9C87-4778-96BD-77AC94A741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68AB02AD-BDD6-4DFB-AA23-2FD9C6F19E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88CA44F5-0261-4805-ADAD-42F9852138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732136AA-15F5-4BA5-BF5E-AF87CF9598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8FD41413-22BD-4A05-A288-E4FDA1D579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E83BB139-DE1F-4406-B7E9-EFE88D2433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AE0816C8-DE76-47BC-878F-DDB285BEE1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93B5BA79-0659-46ED-A64A-9AE0C6861A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43516D22-6DD4-464E-A7E3-5811946FF10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F6708F3F-3F37-4BBA-8348-69A3677E5AD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77193E4C-5005-4E0D-A989-A78216CD1A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BC1AB8F9-EAF5-4767-89AD-8B47FE3241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AD95E6FD-F194-48AA-B060-FCD34A0632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7A9A87B2-A5DA-4A02-A129-A1FC72EA14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419EEFBC-33D7-48B1-AF11-5B9EDD437A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50B31083-F93B-4A24-937D-4190773C6E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E16604C8-5189-4035-B93D-52336AB3CA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A17448AD-E0F7-4D5B-A88C-C80E9920D1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06E0B29A-DFDA-41F6-A004-46002AB9E6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E86AE9C1-B6FB-448B-A460-CF277093D6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6B9F4EDE-1679-464F-8689-F03CE99EACD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E2B1EE79-6639-4ADA-82A8-795F3DDCF3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E9A1C076-4201-4C4C-B204-B0D7885643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F1D1B611-C39C-47ED-882A-36E146E050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7C7AB365-1C1B-46C8-A6F9-E24DAF9E26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2C88F08D-E760-41B1-8099-A10469E2CC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2C376739-FD1D-4768-B115-8AD24D83E5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CBE01693-F437-4C35-A1A3-9422852F4E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47CF191A-DFF9-4703-A3CB-695ECF855C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2D2B1D8F-DE2F-4101-8F90-3120685C18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7F20D180-2E9F-492C-BF05-804BFFE763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0AC9C635-89D5-41A1-B606-1BB060CF77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D5BC61B0-5FC0-4E37-8E65-B327CF3CD7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32A3D899-874F-4242-99F3-AD5F78C3BB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D7DCB27D-3947-47A7-B645-0ADE083303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977D89E8-CE45-4D0A-AA42-7168B47082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AE0589DF-6180-4391-BAAF-85E968F569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48B73B1C-70D1-4400-B6D1-4A85A44605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2C11FB81-0A02-4704-BA02-E50510D77B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4F1A28E3-0230-4880-88BA-3A28D72683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E8754B7B-94B0-44B9-A285-9C3B7A840E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3B34260A-E941-43C8-8B29-8AA205762C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2C78886F-7674-4B9E-B995-A213FF27A4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463BF829-A4E3-45DC-8AD6-EAB7B54E3BD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C8DE03F0-162C-4201-A011-DCA814D708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E67F00FF-EC57-43CB-9393-341DA22C9D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27ADDE5C-6061-4497-9E8D-DE2365C54F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73C78AC3-93B2-463B-828F-128D62C50C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167B4A1E-3D4D-4204-A0B1-6DBF70E5E5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6E7305D5-AF26-4620-95B2-042131FE05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5EBAF93D-F213-4F45-8CB5-1D3E3D1819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C4860E88-2472-4DA8-81BA-C27A58913F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E530DBED-AEA9-4345-9AAE-22EDA0FCBE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654F83F3-5DD0-4B20-9837-37794478C3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3AE8ACCA-815E-46F3-A9AD-CBB5B98F12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4FAE414B-FBC7-4AF9-9B34-99F13B396C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8ED1C9E3-D0A5-458D-AC7F-B2627407E38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238E78B7-55D6-4830-B598-1143F84A44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74C93DED-449D-40E3-B66B-FDB46971D3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51F97A12-9C99-4E45-BECA-8D319C3A1C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C86D9D99-76C1-4DD9-90C7-19FAD5240D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F649A086-D927-4783-B00F-B5E9A9D8FE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4E827D39-7C35-4B12-BB6A-BB38312F54D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0F284CAD-192A-453F-B2EA-965DF7AAAB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6E644207-CEB7-41DB-9E44-CB06828D52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CB3394C6-4AC0-4CC1-96AA-A89437D7A9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E4EC558F-F166-480A-BFEF-B3171F33F8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07B011B9-BFE1-45EE-A9FF-C5A8203332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FCD4023F-FD87-439F-AF74-8CDBB275A3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1BCFF6AA-0849-4B26-BDDF-AA9BDD2506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6906FEFF-C0AD-4351-80AD-90F4F6E6266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C754BB03-90E9-45D3-A271-C3799BB13D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B219D1BE-4D09-44CC-B9DC-D8B0F72C4E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0C30FC5E-CFB1-4EE5-A8D6-4D72D8FB9C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75B85476-E964-4C92-B211-5920A4D261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8E50C2B3-14BC-4CB4-BF37-C061512148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A71C5910-3056-4A26-8D69-31EBD297C8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A64FDFCF-247D-4E1B-8F29-EA5DA2C4A9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EF924414-0F87-49E9-B77F-7701B7F2ED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631A4F5C-7514-449B-B22F-13D5F72394B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7163820A-184C-45FC-937C-F6D1BDAB65F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D6AC3233-986E-42FD-8824-5752A36D0B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482759C2-E2BA-44C4-A266-FE419DCA70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B793BF08-5481-4202-ABF4-2A4CB0CC20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C7FDAF94-8F24-477C-95F8-F883BE74F0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8BCB9D9A-F019-4672-A3F7-719BEDA53D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DED6F3AE-35E7-4D92-BF2B-49917C757F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F351D3B8-BFBD-4CBA-8AB7-3B2EE04420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8314C99A-648B-4E5A-8809-920DDA3158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81147CA3-DA53-4B16-AC97-99AAD60CD1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0E8391FE-B8B7-4EE3-AF97-4F83C53249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E77E5385-71C2-41D8-A17B-ACBF7A98F4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CFD011C3-4A53-4377-8249-09E8AF2C06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A76D9410-F25E-4B6B-835F-C73DC00E5E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17901A1B-5D01-4B5F-8A6B-FF6A2AC2B0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7205257C-2BA7-43B9-B080-44D0F39BA0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359CDE6D-47D2-438A-821A-8A142F3EF4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2C4E90A0-90E6-4EED-9895-CBA5090072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3FE8A9C6-6E24-41BD-96F0-F8F7E1F62C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DBD0C9E4-B625-4EB7-A505-4E57B3D465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4D3F14CF-8DDD-42D8-A605-FC9D22C77C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6CE28F7D-808C-40C9-B830-71388650D9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6A40BF3B-FC7B-47EF-ABFA-47C5C8A1B6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B6A92D37-819C-465F-B62A-51D2EB8F00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A9DB694B-C781-4E34-B7CC-DAB7B83C5C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8E558F60-D963-423D-A400-7A643FAE0D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27583B36-6F7D-4158-A7A5-58F8ACDFDF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9954EC6D-3737-4A61-A6C3-0A2BF67B9B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5E3EF021-E396-4266-AE89-09415984E9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77BF613F-296C-444A-86F0-FFBD221DCB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6C565742-94C9-4303-9B4F-BB2B7D5A7C3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B872F27F-CF2F-4E92-98A5-3001A5F7B7A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C4201EFF-0114-4E26-9E8F-FE1C189511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1EDD15F3-A018-4570-B907-7CF2869286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B791455F-2D5C-4707-904D-F05498047B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60CD402A-00AA-429E-8971-7CF5E0604C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BC49473F-52F7-4208-AB53-22A3B18406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8DC50373-9C0D-46ED-8764-F5D2D95F2A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828AA0C6-9782-435B-AAFD-91D43E4A07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33B342F9-A6E7-4CBB-B5C4-A6BFC43302D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7FFFB6B8-CAC6-49CE-B305-0E764B14C5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60FCC68E-F5F2-4986-BE4D-E98BB9B1C2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F23AB7CD-E090-4D35-AB3C-6C68A642D8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7CE5DDD4-607D-41C3-8452-A249972004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B2978C4A-FBD0-4844-B6CD-A05E60C52AB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B8013928-25C3-44C7-B0A6-16864FD435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3B8613AF-7C5A-46CD-9CF7-79BCF9297D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8E4D7EE2-C99D-4EF5-B746-690BCFB3F6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A5243E15-E32C-4620-9274-07457D2586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364BDF52-3D94-4513-B5E7-A115A1CA90A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87C4EA49-1679-4CC1-9EAC-3A606F8B31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EDFEED1E-9A8F-4A36-BEC8-AE42A205B1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F7870A3C-76EB-4641-B31E-35960064E6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ABFB011F-76AA-49C2-AD5E-8C52FF2A173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FA823989-ACD5-4116-8FB8-51E61FCBE9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189B975C-05FD-4A94-B6BA-D4F428B463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6D6CB3BE-4110-4570-A09A-BAAF4EB6F1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FB4A1332-0F1F-427E-93E7-828517AA40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D0F47657-42FA-4B83-98A6-3FD6678C72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2BFA7C8D-721C-4DF9-AEEE-E99AA2707A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8F5CF742-2DB8-4D5B-A30F-40153FC3B1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A98566BC-B72A-4DC8-A524-D5397AD2E1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504D4E32-59B5-4A61-B0C4-6EB10BDC55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A2096285-923C-48A1-A1AB-2CCB34F851F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C5EF3FD8-498D-4C5B-8DDB-AD0E9992F3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69D87BD2-7EEE-4E82-A290-3B6164A0E78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7CE5AF14-F6C3-48F8-82D0-27D999B5CB2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E3FAD3C1-C930-4838-B4D1-6635A2FD24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85EBE676-67A0-481F-89F1-4C10360AA5C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9E018646-4A8F-450C-9E56-98B239E014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93D962FA-663B-4B98-92E2-1761EF24E1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74B43240-C143-4FB8-825F-ECDC184AF3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8B010B6E-2F40-4807-9D62-6D5A9AC98C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DDAB8119-A7FB-4EF3-86F0-532C627FE8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5ED835A2-774F-43E2-87D3-7BB03F4BA2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08DB6139-01EC-42B1-8DAB-FAF6AC9778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E520BC19-6B4C-41A8-A266-923383C11A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77A5635B-9D99-4607-A4E1-D259015FA6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12901B3D-D7A8-4BF7-8B2E-EC85E83D3B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8B9E75C7-6F25-4F3E-B6AA-6DDFB27876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D0470464-6918-4660-9642-1784F73550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D0CF8169-18C2-4D51-A3D0-9AC8169227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236AEABB-587B-4390-921F-B96530BE07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94FA44DF-003E-4C1E-B0BC-01F2AB11BE5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023937FE-A18A-4C91-A9B6-56AFA7D748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925052DB-08D0-4239-AECA-76F99867B8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600ECC91-7D36-49A1-805F-FAB4AB088E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05F8A0C3-7081-4F46-8E23-16EE8D5EF7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529B4111-6F4E-4A47-87E3-53D650CB3F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71CB446A-FC9D-4959-BCDF-4F5D3E70F5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50F7FA20-BEBC-4566-AFD8-AF6F2F9D9A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CECB4BC3-B300-4D0D-8E7F-B4F8928747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69F831FF-699D-4253-87D0-A5BAEFC3F3D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D0798806-6D9D-464A-96D2-3D53E10847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3FF1C160-7FA5-4792-8D06-0BF7C42DB00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918031DF-E894-4A06-BC3A-DDD9C8D7D95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C2BEBC13-82B9-412C-9C8B-78CE265470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8EE4C74B-2A36-4CF8-890B-370706FBAF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0DF3C034-57E1-4900-B764-FB3E495B5F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836A245-7E4B-45B8-9FAB-71000D22EC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CFF2C579-8E01-4742-B04E-AB3CC65616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8018FC1E-E111-4AB0-AB34-71F47334DD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82A674C4-CB01-430C-B767-CF520AE7D8F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34AF6307-476F-4770-965D-F1185F02664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CFF33F63-B3A2-4F5F-967B-5E25CB91786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D180C598-C847-480B-BE89-169ECEB4CD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0987C3CE-389B-4D9B-8FA9-9731DB600E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2354B8A6-7EC0-4E09-8AFB-842212C519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A80D1737-4733-4324-B743-ABC7173C43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80DA3059-83B3-4065-80D9-B250530B51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0EE9837B-191C-41A1-8A63-265F09CFB8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14820571-2646-4763-A838-0AB979667F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ACBE8778-3E0A-4543-8B71-4E3722F90C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1F74C780-B40E-4130-9BB8-CB64815A78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7FE9F498-C7A2-43B0-B746-D12F5FF7A2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4A996133-FCEE-43FC-8B70-6876AB1910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2DBF617C-974B-407D-8489-0EA3800037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F912728A-5742-471F-9172-7FA6F8FCD8E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FCA3015A-DFB2-4842-85CF-F557FDEF5D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8E034A75-A75E-4F95-A8B1-2796B08536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32AA84A6-A6DE-4FFD-BC12-5FD5365586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98CC6FE7-5D06-4650-8A70-9DEDB868D2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ABDA42FD-885A-45CE-8673-7FB97BECE7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87FBE855-10D8-4F43-9E3E-06C6BD07C5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ED94E813-0ABF-487D-8AAA-ECC3F8E4D8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A4DEA245-807F-4CB0-8118-A4E92D7F2B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5D056E60-B54C-4D69-9B8A-78D8B025BF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87E5003F-EB21-43AA-A0A3-F6F42FDDBC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5CAFEA34-4F32-43F8-B297-E57408DD7A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1FA36B2E-2A28-4193-A30C-398BF6C795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4C5B27C1-E7D6-4EAB-B32D-BF9E252A9C7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D57BCE9A-CB52-451C-9AF5-B186B1F88E9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3AF6FF08-F15C-4817-88A0-5D3F55015C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1AD79653-3CE6-48FD-A507-9F73E47645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84F56838-BB45-455A-B7BC-BBADDC7977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7032957F-F21B-4F0E-B96C-3CC3E29765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5265B5BA-89C0-4485-8EBE-2EE0934A0D0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5B86E56A-9C52-450A-A096-C98D8E97B0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2AE55610-C803-4EBB-89B1-E7CFE34994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FE0F43C8-D4CB-4E56-9082-EC914CB6E7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11901D4F-6652-4F23-B781-5928BA2774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B402C817-4543-45C2-9990-6118AE66CEF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E5273BB5-431B-4F3B-AD8C-FAB653AD408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358B2BF0-80B3-455F-8613-4EF4466B82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B6F869B4-AB5C-49A5-B999-0E37F7AA86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54BE18CF-4946-43FD-942F-77B2E28356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98344CA4-0677-4CF5-B4A1-339D985F5B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DA0C8F68-F2BA-44B5-8F29-FD37683EC1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D2F51BFA-4FC5-456E-8719-FCE277E97DE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711C39CF-A338-4285-9968-DCEEDD06A42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0D48C774-6FBA-4662-9747-1B777FA0D8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FCFAFF8F-7CCE-48D7-8D23-ADA1E8C3C4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24135A1C-17AB-4DFC-AC97-7C72515123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8830F440-89CC-4583-AD7B-3F7642BEBB3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F76B7454-0E78-46E8-A800-D65EC38A4D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C2A15CF7-AD4C-43E2-B96F-3A5D5C5028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15AEBFC1-23FF-4D1B-AA03-6A65E07F4D4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9D67597E-B283-4009-955C-BE06DF9329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31573D4A-9B7D-4F78-A4C1-2D0EE97774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257F9E04-50ED-457C-B14B-EA7A8C34E7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DA50CA97-8734-406F-ACD4-C341E02888B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620D28D8-1994-410F-BD43-23EEF5F3C8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2CDF9A2C-563A-4C61-B202-406EFC7AA36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9FE0A424-C561-4141-B8E1-1D4825FF73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9D8479A8-2307-485E-9368-21DD3384A7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4BD06FAF-1EFF-45F8-B772-ED8BC2D16B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DA2AE055-6FC7-4101-B395-26786E3404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3D568C69-D5FB-41E7-A352-B35E58024C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A3E54EE3-5361-4340-80BE-B4C02A6795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F8019126-4C58-404C-83C7-FCACF3FEEE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37937EFE-D6C3-44EE-BDB4-05142D072B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D5B5A34A-9068-44ED-AD29-CEABD6CDF8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D058531D-965E-492E-8837-2FBBC115CD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CE7703F4-259F-44A9-8F07-90DB111808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70CE94CF-7CDB-4E9B-A283-D6824F73C0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ADA2120C-5017-4092-9414-B7C64F3B94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6AF7E8A7-1663-4A9A-B24E-983153B5109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36C14DBB-F301-4F4C-A161-6F9F68FC11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3DE4C868-1922-4AF5-A797-4F137EA02A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6E9DE9BD-847E-442F-95A3-37D12CB0C0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37229EE6-C165-4866-BD33-4F54BB387F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BC7DC803-B5AF-40E4-B194-2567A8EA36F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6EC750A8-7FDD-4018-9BA1-338C47825EA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3C97FBA5-0566-4BBB-8A0B-20A74C36463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ECE1F46A-EAA1-4479-B6DB-28E4C8742F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020E11A3-0EF1-43F4-8612-7123F5FB3A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5FB44D62-9EB4-4061-8267-97E115A698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8AB85D3A-8946-4126-89E1-4D5C2F6580A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256883C9-B2EB-4D54-A06E-EFBDB2FF40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3170ED85-FE0C-49DF-A072-F6382E220F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328532D5-C5A0-4BDA-BC44-474DBC7753E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0620799E-F832-4E2B-AFFD-46D2E9A860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2833391E-4AF6-4E7C-A20D-E5BAEADDAE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94CA12BA-3F40-4F9A-ADB8-812D4BB554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CF60E092-06C4-4450-BB5B-6095665D8F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66EEDBC0-BCD1-4C79-A1AD-4EC6B2022E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95D78640-6BAE-4949-BC03-956E0DFDDE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CFD8FCFC-658E-4433-ACE9-81B881A3976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A05C8DCB-4A62-4C2D-A49E-E117F8FF390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B7EE7970-5E27-4ECE-BFC5-3FAE1EE2AD4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366147D7-4AF4-4189-BC0C-E47EE97419E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A081D39B-7EDA-444A-913F-47CD5C3F95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7C07D987-58C8-40CD-B7E3-1FC4A1E846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831897B5-15B0-4C35-9F93-AFAD9EED56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9E5A1656-A594-47FB-BF12-A2045A0067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572B0953-FC00-4C8E-973C-CBAB84A6E0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C835CD78-9AD0-4C40-8A27-7657772300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401B66A4-CD2C-4C64-A8C8-6DDA37ECDE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6D3ECC34-8A03-4A02-BDB7-527E3A7A98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55181D63-2A1C-4438-B022-AC3965964F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C74D2034-249B-42FD-8397-FE23D5661D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936BB850-6AEB-445B-A292-9682D8A5FF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F0D19A91-D46C-410D-BD26-A3682126CE8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F50764DF-41F1-49DF-A5D3-34592B591D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BE9C249B-68C0-453F-804A-AF73462CA8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59640DF7-0158-4E4B-9A34-E7CC047284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40C11837-8F96-436F-9BD4-47163C4875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4651A5B0-95DF-4684-BFA8-0A3422C4B4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40EF611C-8865-4C2F-AE2D-A17070E69B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FB4608C7-67E8-43D2-8245-CD058E0EED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A47899D0-6D03-4FA3-9CDA-DD24712D60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261B53B7-8FF9-4B90-9238-02024547A7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5CC36C65-EE4C-4DE6-8088-F3616F8D10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83B4E42F-7A5C-4866-B673-F40610767F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ACBA40CD-6289-496E-9E70-6C3221DFF5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185728DA-2237-48CB-AB56-2B392E1FBF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7E437F30-8A1B-42C8-B013-B515667F86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FA2D6B50-456C-45CC-A50E-9C5248B82F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418AAFF4-EDA9-42C3-B1D0-FDD6AA6F5C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97A873D1-AE3B-40E7-B9BD-95DF133A16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A7A45BBD-6AD4-4EA3-BA6F-37FD740EB2B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6C43F9E1-FD68-4C53-919C-532548A529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7EDFC2B8-9990-4EA1-828E-8B5B2DD63C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E962A5E0-EA61-484E-AC86-B56929F101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8A563CF5-8890-43F5-A948-32756DB43C7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44287936-4700-480B-AEB5-092A938BAB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CF852ACE-1634-4CB8-A432-C5B496A8A8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8A74B4C4-152F-4576-B395-745DCAC38A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C5AFC3CF-93A3-4F7B-8959-6322476E159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918F9A36-EF43-45CE-9577-E8D7235559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11475A0C-507B-42D4-9147-04D2D9B004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D8B26A74-9A35-4113-ABD9-F6282CCE86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FB40E067-0DDC-4012-9125-5BC6385692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3FEAE88C-8C43-4CA9-84DE-4ACA0B8AA4F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EBDAD462-E68B-4D5B-B152-AAB4AD4715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5A6AD978-9EB5-4317-B107-2BBAB46AF1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6212329B-5263-43B1-93E9-65E403CBA7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51700BCF-8019-4B6E-995C-70BC566755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AA805701-14DF-4FF5-9F3E-6B3B82EC73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CB08A0BC-8A34-4D38-8536-BAFB06ACB0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8EB065DA-55CF-43FC-B3DA-1A780866BA1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07247661-4962-4F21-99AD-9E0BFBE946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2834CDAF-8B8D-4DD0-8139-D0B55BD85A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B1466A67-29AF-476C-8120-1D0767D6F8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58F5B2EF-A590-46B8-9F5F-A48F76E0B3E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E13E1E3D-03C1-4549-BEAD-05F58183C7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1FB7F6FD-A9C3-4241-B6A9-85565048E0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4DED3F3D-CF77-4317-8071-C6D80F89D7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F0626CF3-3CB4-4585-BB78-FA2D2DDE60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3A3A5412-8599-4ED7-9E92-B506215CF0A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CF8EAD13-E135-49B1-92DC-C42D1C2609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E5D1A33C-4738-4A7F-B028-5F000907881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A36724EA-69DA-48AC-BF09-7B056C6F41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84940453-6305-48D6-894B-C14AC2B13F6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0A9F7082-E106-48C1-B81C-2C6FA6AE46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4B29C2BB-D96E-4756-B2DA-A6D4418FEB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02F8B3D8-0DC5-4FA8-857D-AE663FD9B22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C198C323-8E20-4FC2-BD2A-644BC988EE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A6C19F04-85A0-4028-9D2F-9170790B42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B21A1F86-6A47-45E7-897F-67DB0E5F324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C39B6018-4C6F-466E-B4D2-757A4FDB87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DA292C08-F550-4A93-98CC-D2E702CE30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2EDFF6AA-8B5B-4159-AC83-CDE2A009AAD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33C5E5D5-BC46-435D-AA7B-FAC567D6074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DB995330-28DC-44E3-B4C3-079E0D0C97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C083A5A3-E146-432A-B2A6-CC50073DF4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5CC82056-06CD-4ED0-9535-4483A2DEA3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91963087-662B-47D9-B05D-491A48950C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D1FFA0CB-8C77-46BB-842A-EC4B51FA7F2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4D6C3417-3425-434C-BDD1-20BA7248F3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B53C8907-A1B6-4E61-A4E4-B7DB03F945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CC857CB6-EBF2-4EA1-8CFC-AB0415C8E61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928A3787-1FDD-4EC1-9CC7-E12B80900F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C1174607-6AD7-49D7-85F4-65EF7A15B84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2A253021-F0AA-47FE-B0C3-CDC01ECD9D0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5236E6A7-6435-42D4-853F-ECB9C46799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635A4F6A-7D76-4C66-A78C-A4206D87CE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93DE0F56-069A-4F4A-888A-A46E60C7AD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1D62032E-4AC8-4C44-8BEA-72AE4DD0B1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2DE924B4-83FA-43BC-819E-42AC4E2E65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1846C41F-F8C7-49BA-BA0F-84C48FE344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D629A2B1-1E9A-4937-AFF8-1E88D04734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44AD45AD-BD44-462A-9216-A4C26418B3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FCEC6760-A60D-4275-8839-268552DBA9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91F21392-BB9C-4C3F-968A-3852EBB9DA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46273A2E-9545-41E8-968E-6AA0DBA802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DC2880DA-7417-44E2-A917-6FEBE31B14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4B22E1F1-8D16-4A16-A7DA-6AEC1AAC26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B7D49E28-A1DA-432E-9257-F037A14A05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79C0B4CA-299F-41B9-9BF4-3EDE07743DF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135B7754-FF41-4B79-A9A2-21953E1A76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3D0F7CEB-3FB8-4906-983A-3A56D486B6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F20C4E31-9F30-47AC-A173-4DEACD811C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B302344B-D00E-4F7A-8427-335A33628E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4D7D9F8C-E6B0-4FCD-B3A7-226C0094240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19DD121D-C2AA-4BE3-9BD7-2C61258600C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8E81BCAF-0153-4B83-AAE5-671A9BFCD7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E7D6F195-4B93-439B-AD34-56AE8E3CF0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1F9905F9-A98B-4E1D-ABAE-A75FB2A44F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E9F2DA4C-1793-46E4-9316-467551F320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BEB651AD-4564-428C-8006-ABC9B8DB02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CE5F78C0-BE53-4D98-9EA6-D4FADEFAD5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7A905DEA-EE42-43DF-9385-D5BB4D8E9E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9C0ABA84-EFD7-4A8F-9991-DC877BDB9D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931876AB-D3A4-471B-BFBE-68D71505D6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C8ACD049-2D19-45FC-A2A2-0F549A2D16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C051E39F-8899-498F-A167-588FE0F8E3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AAC5FD93-36D7-4960-BF0B-C3618330F7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926ABC3F-B670-445D-B626-A14E78538F6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2B5188AB-06A7-45D5-95AB-5CAF6431E0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EF400B76-92B1-4369-9F11-F844B35772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BDBA4C0F-EE0D-4528-9C07-2588C42564C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2EEFD714-1B2E-40A6-B281-C325D9D15B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E5CCEF34-9E7C-4B42-88BB-DF96422789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2939FC94-2A01-42B4-909D-0CC5874FEF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id="{5C35A6E3-6878-423A-BCAF-3553C79698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AC329B66-24D2-424F-87C1-F0DA672BDB1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BD1A776E-5BCA-4B56-9E4F-5F364B1FEB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63424050-DABE-468F-8DA4-AA70DDD4DE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ADF303A8-F1B2-4D26-9A5A-1DD9A04DBD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92387700-0D47-4574-9603-3F3B6E48E1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56E2B1A4-65F8-47DD-81F6-42221BE2E25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6F25FF67-8945-4254-A133-D447F9EDC8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735F78C1-0CB9-4292-BB47-420C1F3A8C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id="{E45455D0-BDC7-42C1-B45A-EFD9720347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B39519E2-2200-4A61-9F4D-A461F0F6267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id="{02851B27-E0B2-46B2-ADF4-7BCA50B65F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8E08AA67-957E-4AC3-84A7-A8728DF11F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B2FE7854-5647-4833-873A-E7B10D44822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id="{0C40A7CF-09C0-4E77-9E71-9572F68A0CA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2EB3408E-1BBB-4BF7-9927-9623BC3352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id="{121FCF80-D2EF-48FA-A5C0-7D684D89AC1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6532CBE2-D17F-41B1-BF49-E8DDE7E1DB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id="{FAAC6895-2293-48AE-A222-199C8183966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7AEB230D-C569-4C80-97E9-D3D5B4D4B67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id="{E559BBD6-DEBE-4FA0-B33D-9CC528F491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780AB299-B734-4BB0-8FC8-232F7B229F5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952046C6-9F95-48AD-A3AD-131050FEEA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id="{C15730A8-1781-484E-A496-07804AF740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E36A59D2-3A29-44FF-A1D6-553ED7058B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4DC5276F-5F46-43CB-9698-B9932089A9D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6946EC01-1157-46E9-8418-28649A7328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899350FD-C9FD-4626-B31E-3538941CD8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12B1C8A7-60D7-4D11-861D-9EF6DA97BC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E0373615-A49D-4E23-9B2E-669622D7A1E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846AE501-8E6F-46C5-B1F3-6D0B133EFB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C3711B31-0978-43BD-8956-3C4F2BC74F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4CE28AF6-A54C-456B-BA73-264F67F6C62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28C4AF24-3315-4ECF-9291-9CD4A9299C5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BAA3F4B4-53BB-44F9-9A15-2428E504213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33402516-1F67-41B4-BAB3-973BDEAC11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1517EA3F-6A8E-48B7-AD40-3AC1591F2F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DBD5FC15-68F7-4570-98E8-6395801DF4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C72AF5D0-1709-46C2-B557-2D9B39EB7D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583B4A66-CFF8-41D7-AFDE-DA16B2BE95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9DE56D16-C26C-451D-98F6-4C979BC0E86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402A6387-58F6-4EE6-BE12-26596114CE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C877B092-AEE0-48CF-ACF3-EEF0BE37A0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529BEE2E-BA1B-45D4-ACA8-0C9850CCF5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765D4B12-E270-4C2E-90F6-36C3E88992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DDA5DF7D-9A92-4ED7-808A-5364A8AD90F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ADACCD74-E023-43BD-8C3C-CA4B9F90443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6205E6BE-E830-4A8F-A7F0-D38E637D41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904F8C54-092F-487C-87CD-CB279B8F753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30FD03F3-50F8-4BD2-83E4-C2F18401C0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76597242-42A7-498C-88A6-7654324F71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4E471A3D-5EED-4CA1-A3FB-45EEB00FA5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13A573F4-3B4A-4788-94D6-6DFBD36B29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F8A4C3FB-E5ED-4587-962A-4E30739DD5B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68109DF9-7142-4865-BB07-23EBB345CD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7651B554-89F1-4299-9B91-4326234391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1D40AFB6-7E4D-4202-9DDC-90278122EA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C6CE6EFA-E816-48A0-A530-5C64DA2B11D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BF1A9B40-DA15-44FE-AD15-6E51777769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DE3597A2-CF3D-40D3-83E5-121BD9E4C8B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C2053C2E-41CA-4914-A00D-65C2EFC6FD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3447F0AA-DDED-4A07-96CC-8B0622D525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E29F2C0F-E1C2-4C8F-9EF8-07A7B829A26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27768E6B-FB04-4289-AA4F-DF99CD0B142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85AF6F89-B07E-444E-BD1C-5B6217D3B0B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B040EB45-2E6E-4CE7-B7BD-541081D93A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7CE2C35B-39E7-461B-A675-75EF5E168C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101CBCB4-750A-4A7B-83DE-7B2FDC8D33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133A9574-C3CB-47E6-ADA5-56A83F4101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2D9D6A94-3D67-4279-BD79-9740008D79C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8843FE29-05EE-45CB-B2DF-1EF40F6A26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C0CD4A88-F62E-4E7A-8839-DC9F92B7C51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1B2D9F73-C39F-4ECD-8D9E-4AFF6402C9B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62015C7B-592F-4F15-9A87-6906FE57AF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3F94A270-7315-4B15-9F13-240F7A544E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9C944C7B-2001-4631-96BC-AB98C32935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18AF585B-8017-4B72-9FF5-04DDDD272F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7497DF97-C209-4ADB-AE26-F06C19F62C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8CED997D-7B1A-4771-8C74-52EEBEA6A5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89AFC821-AC04-48BE-9346-F0F39D85D3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5D82D393-A4DB-4492-85C4-05400014A9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3E1232C9-A52D-44C7-8F44-4648985E408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063B8746-05DE-4119-9E35-551E737902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6C549E2C-57B9-4E84-9023-AED50499D0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18098D47-6542-4B67-BBBE-E9B456467C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41DE9A01-B9CA-46CC-9470-D88E8C5368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BC09081F-B746-4C6B-8B78-41C03EF5C3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F2131813-A314-4EF2-9653-0A91F417E58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3B81D92F-B547-4021-BDAA-F3299C9660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093B3EC3-6A49-476A-9F95-248EEE615A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7D5FB7BC-280A-4221-9225-AAE6CE10EF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A6922E3D-B1F4-4D1F-9223-C935C4F1B98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DD6F9C54-BB28-4CA1-96C2-8B3CE9D7F9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B0F466D8-5B90-41DF-831B-46839941CEB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088A000C-91B4-413A-8316-43510ED629A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5B6DCC42-0694-45C9-8248-AAF2165867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1AFDB0BF-AA7F-49AD-919C-9884DCC74AC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711EABB8-42EB-460F-B575-9130AF2932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9DCA467D-D083-4F23-B868-5FCB1683278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9EFE042D-39A8-42A7-9610-8413E0DC5E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618C23A0-A156-48B2-9193-877A3DB370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10AAE5E3-9AC3-42F5-AB72-C66E9B8BEE6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84FA86AF-DA3E-45C0-B5C3-9952843ACC7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44953A41-4043-4E54-9F12-8ABB6FD125D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40BEDE8F-2ECD-4DCF-B492-A2FCCB7913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B6723B9B-BF8F-45EA-A4EC-D05D36A404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69007339-88CA-49C9-9558-DB21B6375A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BED01842-5A2E-40B1-85C1-460657CF58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6428FF5D-7D3D-41A1-AEBE-650440BD28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DAF38E3D-909F-462E-AE04-7C931608C7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64568B0E-957D-47A0-9F11-AF491AD8E9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57FC98E6-00EE-4269-9576-6392F30253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FCC28EC5-D219-439C-8321-E480828EDAF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C0F5BC20-912B-4410-8616-ECC1251045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8EB1281B-A7B3-4ACC-9892-410922CD83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F3F20492-B42A-4628-B96E-16B334250A4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C4C676B8-1609-48BB-8873-1891F42529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428E77A0-10B4-4D58-9053-D0EA628337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97260B35-74AB-4F55-A50D-D440EE4493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A03E9AAE-42FC-486C-AA2F-9D27EDE0D6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89B4446C-2A32-4B2B-B4F1-9F78EE73E35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104C0048-D99E-42FF-8E2A-31FA62B31A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0D6C34DB-40FB-487C-90FF-DB6F7095B2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3452F70A-4286-4D63-BFBE-B435331BCB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31AABF97-D520-4F3C-B735-ECFA519144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121464BE-9996-44E0-A338-2E6215B962C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99F8BA47-37AE-4448-BA71-4669082663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B857C838-9237-4F61-9874-A5ED719A0CC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1717D8E2-954F-47E1-82FE-9D9284D1DE5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EE67054-43D8-4C6F-91D1-339EA54B3C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39A3EF0B-1941-4933-A490-088E7B5D915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10AC8B4C-5ED4-4A9A-997D-B29BC47C20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639FF7DD-2E24-4C7D-B430-54365962FF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F3EAF31D-CE3F-4C27-8B6F-540CFB7F2A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783AF9D1-23D7-49C4-9261-99C551EB74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id="{BDDC06A4-4328-4E27-A0BF-E5D91D67495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A3C40F8E-A223-4A6C-B202-FCEAE82CAF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5FF5A9C5-69E3-4326-A344-A43E91B8BB4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64668D54-BD05-46CB-B813-42E524D0C38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EFA85149-6E0B-490E-B31E-13AEBBF694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7CE5E41D-50AB-42F9-A288-42516A7A99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id="{F728F2FB-914B-45D6-92B4-38F259E99D6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20BCDC3D-1C52-4E2E-A115-4DE17F6EB45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A42B8F42-FCE1-4682-A1CE-948628FB04C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84E6A8F0-1B35-439F-B4B8-76E01BCC42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560998B9-7A57-4F14-A903-19DA41A3972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99B0E4C2-7F01-40F5-A830-9A8F2676235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id="{B61B956F-AE7C-46CB-8E48-50DC6FDE89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8D405957-CB8C-4027-AA55-058BEF5941F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90735C31-2962-4A1A-840E-70707872D4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765A00C5-CF6F-40DE-9465-9086F50585E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CBF44740-DAC9-499D-B9D8-52E71A0801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5BB08179-24D2-4682-94C1-9783C2DDF9E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id="{C535F8D7-CE6D-4887-8A58-BA22A8545C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1347E0D0-4F1A-4857-9F23-4F1CC79BA1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9E8A033B-CACB-4D3E-8420-75A5D94CFDC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099711F7-CC06-4F8A-819F-E18E712D4D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C98849F2-8D64-49DD-B80A-9E4A8C6496F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056E193D-D8DB-49B5-85C6-751C0903C54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F686C26C-B1D2-48CE-99CF-E6E5559A47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C14A234A-594C-40E3-A7E4-3159452CF2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F3DB8BE7-653C-4D24-83BD-A034EEB2CA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91E73E81-2760-43F2-8701-7B15A94D0CF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B57D7E11-39BC-4DFE-8848-11A1E0D1F79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F7BED473-46EE-4191-B925-CF3B9885EA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1D2AA81F-3117-4C5B-97BA-0B8DA3DCDC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AC4E063C-7A4A-4BEB-A6A7-27B6F1206C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C6AD64B1-0E3D-40C7-B0CE-37FC1B279F4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07AF5C5F-386F-4CFE-9A07-484C7A7D8B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3DE7F819-1C55-4BE7-AB49-761A2E73A4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E784635C-B979-4CA5-A281-0407CCC64AC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id="{1A4FE861-5E3F-40D9-94E8-5692B138773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8563592F-D0BC-4515-B449-C7C5924A02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7BC0FBD2-F995-4BA3-9878-4E394B2A00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063B44FB-8C83-4556-8540-2370B91201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05839CDB-7800-4070-BD16-F8BDE3E7F57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AA69614F-F80E-48DB-8A3F-F2EDD69A9CE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id="{A298A558-DB89-4A04-8CFD-62797EE5C35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68961A7D-8D44-41C2-84B1-6D9E93B8D56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A7F94DEA-93E2-4E0F-B3EB-86B79970BD0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43303E2F-3501-42A2-B9A7-6D47A7FBA5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716814B4-9034-4E0F-BC9A-97F1E3D2E68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55CFBC0F-C2CC-46DA-96AF-98526F19700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EF5F4929-40C3-4E38-8427-596B479BDE1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19F10BBF-2A0F-4D81-BB57-4904D6A51D5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A65E958E-6BA3-41EF-A299-2DAEEDD2063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0CAAD24C-021E-478E-B091-B8A57567280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232B61AD-AB8A-4BFA-B0D7-64D4D0401DB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73227A3C-7EEC-4EBB-88BB-B265B15C84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63253181-ACE2-4470-8521-CC3E06C598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14308118-CB4C-4D66-B7AC-1FC65A59C03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C89BA0D7-7ECA-4984-BC34-42E3E6E32B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20E0C52E-E908-4759-A21E-48BDF89657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CEF7284F-9BB3-4465-BE1B-C30F40EC3BE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574BEF64-4EE4-4802-A945-E0BA4D414C1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E3BA7A85-AF49-4130-8008-FE40C67BCD7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5126C5DD-1D52-42EE-A8DB-8AA11058A3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410B4A56-38AC-468B-8BE3-BECF7649D24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E54C1B5F-5EB9-4B48-B372-BCC99684D0F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04179A4E-2ED8-4B5E-8D58-A9A36ADDB49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CE26D036-7A48-485B-8B63-C215C14C6E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id="{BDBEE85C-F912-41D5-9497-7902F2F118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F49BC775-E709-4BC3-9176-E06A84277E9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B25ABDC4-9218-43D7-9BC3-378DC11FC1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id="{E222B111-4C65-4929-9E29-0B3B9545EB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C15E2DBE-381B-4054-9E50-7A4C48003C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id="{0EC4A57E-1CD7-44BC-BDF2-CBCFAA4BAB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6B0746AB-1C43-4A8B-95D4-E74308CC32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0B891612-A68E-435D-BCCC-D66173822E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C76D0D02-36F6-4885-8E13-CABEC997D9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id="{04F6992C-B88E-4561-A2C9-CBEA7DADAA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94128400-4885-449D-AC34-D2147E1A323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35D4D9A4-F387-4D4F-A7F2-0CB29329070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id="{F0A1BB72-35B2-4303-8BC8-C723D65936F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7EDB25AB-DB4B-4A4D-9DF1-C023C205B0A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2DDB2D4C-2896-4B14-BC49-955B4BB06E2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id="{628CA404-DDA2-41E3-B2C3-2A2B555ADE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8A9CDE2D-E87D-4EE0-8DAE-7F21B50A86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D74AFD95-50FA-49B1-B03F-A36B26BD353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id="{ECB3EB9B-8EBE-47E4-A54D-55BD7F0A0D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607565B0-C833-47CB-82BF-0EB9BDD1EE7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9C370682-357C-436E-8ABD-540D6EDA389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id="{13C6161F-2E83-4642-A520-16361EA7918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31B9588E-F5A3-49C8-B9E5-B91D0A967CB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FA6CEA4B-0ABD-449E-8655-89A7A1A0893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3AD807A1-C987-41E7-8F6F-F7BB9A507D4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F44CAEEB-8CB6-4BA8-A815-5D7977A36A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647EE3E7-290C-4151-BDE0-C48F187ED7A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id="{BB6EF168-6ED8-4E8B-8A25-52C4D4F107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BA64AE60-C24C-42ED-83E3-62B23B1F63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id="{A74EB4C3-150F-4C42-8729-75D8077666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C5D6399E-1A98-4E4B-9141-4D5A0B76E99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A9FEF1B0-5106-45A9-8057-D9DFF37C816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8A12DE75-93DA-429C-ACC1-98A5AB36517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id="{0AFAF3AB-BA8A-48D8-9217-AB3B4251B42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4E1F6459-84B4-4272-B202-C297A5D0930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id="{7C437BAB-9FCF-4F2B-8E61-5890F78852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F5A58A7C-A143-4D7F-92ED-E008C20650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C7B71A66-0929-4CF6-B052-21E7E7028DF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65CAF16F-83DA-47B3-9D20-751B1994B5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id="{9FBCB8AC-8346-41DA-94B2-02A7FAE175F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3637FBED-6E36-4C62-8279-287824C45A8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id="{A378ECB2-79C4-4503-8519-D1A7729A97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2B89B63E-7157-40AD-8CD7-124B609A84D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7C8682C2-AAE6-48CC-9C52-2981696B136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id="{CB86377D-A2D5-4A6E-8CBD-C68F6F245D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C899A32C-E895-4194-8703-BAD17DA220B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741753AF-A372-4D52-A95C-8F18CD657E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1EBB8BF1-E1F6-4190-B71D-0D47DAAF395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id="{8127AB4A-BFB5-41E6-AD48-69CDDE652BB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D4D6F6DD-E45D-447A-80AB-9A2ABA60AF1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9305BC89-D543-40A3-A0F2-58391AA58BB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6E127779-BD22-4977-9B5D-FA584842CB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E317FB2F-EF8F-4F1C-94DA-655C30B40CE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FC1CDF1F-FBFA-43A0-9B19-358B04AFF03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E858E390-2887-47DC-BABE-03C2FEF17A7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CB773083-E3B8-4852-83DC-5D2061D0CE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80A87D0E-1F47-41A6-A980-AB6B8AB9B4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7D7E9326-4575-483A-BDC2-22CD38400AF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973EA4C0-AA53-4AB3-B6CD-9B3D25DE10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id="{772C406B-7E4C-43EB-9910-15F67A98F8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A5148178-DCAB-4646-8FD6-2D1C929D222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AB857719-539E-42B7-BDBE-757FEAD907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B0FDB546-597B-4140-B02D-D7B3BC07BD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82975EC6-E74D-40B1-B853-AEA1EFBA6F8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E847AC6C-6278-4B9F-8016-5B7F161B8E1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id="{C1F8EF18-FD57-4EB7-8DAB-D8BEEA2625D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13AD8FD2-F9CE-46E8-BEC1-1BF00CB37E7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2BDDAEC2-CD16-4F3D-8B88-DEAC0485D91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id="{A37433BF-59E1-4546-9862-3FC304C88B1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B238B217-9D25-45B8-92D4-2FFAE24B2E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486EA646-8F6D-4ACA-8FBB-1E8B6E6A50D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6D5C82EA-E581-40CF-A5CE-B7693D2C5DB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id="{A144028F-9C9D-49C3-9431-6EC1556FB46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E47089ED-E451-4754-B90E-7B83DB268A3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B54863BB-290E-4471-898B-AA609C13162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96758A9D-E27A-49FE-AE05-5596DC73CCD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420508B7-84E3-4BA6-9435-D24F6F8F57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FFB3BF3D-8C14-4DAC-8947-1CDF2B6F478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id="{86556CB8-22BA-4F20-8365-38E6C44FE0A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2EB49572-8DBB-401B-86A9-BBDB3B923B4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id="{C8A984BE-C616-43C3-874A-E1D5CA7B38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0008FB51-EF24-4D8A-B2DB-9FA6DD2F166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C9F83C88-758B-4244-834F-8C3A18A0041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DCD2FC51-A37C-45C5-9CC4-E6E1BA4A8DC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160020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820DDA58-A146-49E1-8222-E4A2F6EB946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1E8319F7-29FE-4173-8E65-FB025D1AE43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id="{CA3CB6D5-56C6-44E9-BE14-F86AAE316C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DDE808AD-180F-4365-B7D8-861D2B9449D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E21C12B5-E4B3-4963-A972-01BC5E528B9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id="{F48259FD-5BB8-47F0-AB8D-4055341175A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C1EBD299-1FB8-4CE1-8F5B-C43E0E67E59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A1344B87-61EA-4D68-996E-DD4A2DC13C3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6EA448C6-AB29-4022-8296-3AFBDD8FCC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id="{4124C6A0-785A-4E58-825A-D0CE39E8CC2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025BFA8B-6262-48FD-9CCE-A55F74BEBC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id="{00070048-3659-46EA-8EEB-E26CC5C4B32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id="{7848C28A-61F6-4830-ADF2-37271C6B45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7BF6EFDB-1C81-4578-BDEE-184FE6D44A4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80AE84AC-4AD7-4716-BD87-9F0E6BEF970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id="{9B815193-7F9E-479E-9877-4DB5F09614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7168E20C-EF69-4D07-908A-C52C28E6C20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46C2128A-D834-4D4E-96B7-07F51BAFCBF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id="{AB74FD04-79BD-4022-920A-3CC50E38AD8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65A5B7A5-179B-4249-9426-F62F5F3B906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CCCB5D78-D5A7-4858-B62A-2FD583B359D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id="{0CFBF72F-9588-49B0-A366-3983474016A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D09EAF92-DCC5-4EBB-A4F7-D114DF088B7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id="{6C920F60-36DF-45F5-8A1C-1FC5F77C74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id="{E6D79925-F356-429D-BA58-A48484A9F0D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1505B20C-0280-464B-AED4-94B652FADDC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A7A82493-6C57-42F8-B45A-7FC25257F5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id="{86E97776-FA5E-473A-8865-71A020F8EFE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88C5C844-31E2-4B1F-AD69-94FCD573693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77ED8F20-29EE-4389-B79A-3B3B8C8378E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id="{FC68B992-6F8A-45F2-84B8-4996E4B6F6C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98D70792-9244-4E12-AA4D-76B395D0E78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id="{B865CFCF-EF3B-4DA9-92FC-9275020E3E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id="{E725900A-7E23-48FD-BBAE-BA09D5A734B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40D55667-097F-411F-B2B9-701ED3799D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60960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9BF1AEFE-B627-48E6-B832-6A7A4667442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94214FAC-3C51-4B90-9A93-64DC319EB89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DEFE9335-F636-4C6C-B372-65653C5D0E1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B78681A7-2BD0-4A6F-AA5F-7285E257ADE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id="{7B8A8233-4027-439C-8A7D-AC60EC03454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F1FC52B2-9414-4A2E-B463-A125E7B0F59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D898E224-61CB-480D-AF2E-ED8F3F269407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id="{6A2BA678-2A3B-4E76-95A8-620CB49E3B0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93E4313C-B268-4C33-AEFB-022061DD747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F33D2501-0EA6-4E63-B8B9-B1967CEFEC25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id="{30E1E400-518C-491A-8236-314C8ED806E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E5A7ED9C-B488-49F4-A59D-16C1338DDD81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FA70D94D-94CB-4352-A135-52603F5BFD7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4272EE7D-63FB-4819-9118-7213B221CFD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94AB450D-5E80-4751-BF60-C6E4E4A413E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9B66E091-A29D-4EBA-B88C-0AB9C8F7F912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id="{BD8BCEA8-0F0E-4F57-A45C-CE0B6122328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192FF8EB-2CE0-4A29-8816-6EF04775285B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F10B9214-3FCF-4573-9931-600E581ECD1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E8570A25-3848-4F20-B6F7-3DDAF709B37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8DEDC1C5-57B5-4C41-AFDA-136D5486E10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id="{A01CB930-0116-4765-8F75-99A312A595C0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9101019D-FBF8-41A0-B6D8-D596D54050A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A9848D41-5AC6-4F4C-9E08-CFFA5ECFB1F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id="{D82BC448-7A9D-47EE-B07E-23D62EBA78E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6790F663-C61E-4486-B925-47EEE5DC6EB9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7B797A9A-F0B8-4183-A353-5E651210C59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id="{A73E5E57-4425-4BF1-99A1-E0FA371471C4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id="{E4B5BE34-96EE-4152-AC19-8E7C9500A5DE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4ECC822D-6A38-409B-A21A-579D9420BCFF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427AA16F-95B2-4B54-979A-47D3AEB6400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FCE6EDE7-ABE5-4B38-B0B7-F7ED1EBA1C78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38100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id="{410D6599-2D35-4EB8-943E-29EB4711BE06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22860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id="{B33E81CD-C42A-4A2D-A62E-5A246E8F4393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id="{B822BEC6-0CFE-4193-AED9-A8A1ED0FAC6D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32048F3D-B155-4F9D-920E-1DFEFF1C210C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32A437B3-28D7-468F-99F8-AD437924BF1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27</xdr:row>
      <xdr:rowOff>0</xdr:rowOff>
    </xdr:from>
    <xdr:to>
      <xdr:col>0</xdr:col>
      <xdr:colOff>586740</xdr:colOff>
      <xdr:row>28</xdr:row>
      <xdr:rowOff>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69FEC364-7FA6-490E-ADCD-D9992205FEFA}"/>
            </a:ext>
          </a:extLst>
        </xdr:cNvPr>
        <xdr:cNvSpPr txBox="1">
          <a:spLocks noChangeArrowheads="1"/>
        </xdr:cNvSpPr>
      </xdr:nvSpPr>
      <xdr:spPr bwMode="auto">
        <a:xfrm>
          <a:off x="510540" y="41224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id="{0353C00D-509D-4C7A-9813-C3CFE334B80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id="{F42A2A8E-B4D4-4F49-830F-6B4C3BDFCA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id="{43918136-DA65-44EB-AA82-4B93122EC7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EB27A1A4-9923-4245-AE1E-8A12578D28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38081707-EFB7-43AD-B117-D7BC456C93A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1CA756C7-50D0-4734-B939-4A150327F24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C42FF3A3-0BF2-4132-8687-C69371C4635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ED1EB9DF-D7E7-44E9-99D5-7CDEFC3B7B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id="{C7068594-BCC0-4B31-96D3-5857383B369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0842D01A-5111-4226-9681-753F2F2D88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id="{0D9CAF43-46DB-4A5D-861B-FDE06B3E2F6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A6439982-678B-4867-B147-ECF5A986E89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D92CBBFA-02A6-4400-884C-F1C257FF0F5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6E59FE93-40FE-4EC7-9917-C9F2D47C2DB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id="{5F4DC829-518E-47B9-9DF6-6D28A8EBB7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15AA2BB3-80B9-42F4-8ACE-8C20A68821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id="{E7BE1B92-3275-4901-985D-1B376B3FBF2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id="{54FF6DB2-2B30-4E72-9369-B29F4EED591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58E8D427-3D6D-423F-A6A5-1318399D5C3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id="{41244B91-BA75-40BF-8356-C588BA759FB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id="{299647D8-E24E-4ABC-B145-D48FBECEAA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C246F54E-D731-410F-9A91-280AA8CFB0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id="{6CE80B7B-5147-474A-8B1A-5CDD9E392F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C1A811BE-D59E-43F7-BB56-62EFF98174D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063CA28B-3286-4798-AE56-03434142DEC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id="{0B21DFA0-FA03-49B5-9224-520AEB4B7A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id="{75654FE5-78C2-4CCB-9E73-C7B885EC39F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C9F57A14-C5AB-49E8-B7C0-361511A9619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id="{43FAE484-A7EA-4925-B9CD-CA82C4F21B5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B93D33F7-A5C9-46D7-9A72-1A7695840D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B1A3C592-045B-4CE9-BDD0-21BAD9EEB48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id="{B3959CCA-41D1-4998-841D-6FBE557652C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id="{90E4989B-AEE5-40C7-92E3-E962D03823B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7094BA14-A648-41D4-8655-2A77ADF2C15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id="{A3BF1E39-0380-49E7-86EF-0D70605887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48F8D686-7FBD-4932-A746-1FD066AE648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7E9BD07D-0E27-4FCE-9731-A16C6E81F04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E3244FA0-5369-4AD9-86F5-6208BEED47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id="{50AD6242-4EFF-46D8-8B6C-248B970F318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184CC823-9B4D-4EA1-A300-2A87598C56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570C73EC-726B-436E-9A12-4DCDEECB7DD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id="{0C96316F-80A1-4C23-96F1-35688FEF957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650B6A5E-456B-499B-B230-4BDEBA43796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96E447F2-EB19-49A7-B334-9BCA9276AB4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id="{5DCC6CFF-3D51-4A34-84AC-8B18C70855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DA22C40D-F6A0-47E1-B1A6-BB2BAAE20BA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id="{04BEDA1F-29EF-410D-9819-209F6DBF2A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id="{93D98F5E-6B08-4BB0-9E5C-BB382BD9561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id="{4F0F0CA2-FF44-4DEB-85E7-6AC0305E1BC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DD7DEE55-905D-4973-904A-96C0DBD715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id="{C1EFE72A-AF58-497D-8F01-EF491CC9A76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BDBF383A-5DAD-4EE1-A336-20EE4727C45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id="{86FA875A-87C8-46C5-B59F-DD3B89B458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id="{836DCD08-0086-41BD-9B34-EE823326B1F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F52EB827-3CD0-44B4-9D14-5789A74C064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16A9277D-886A-45CB-8D3D-1C7FF700EAF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id="{2C1C078A-BB7C-424F-8294-206ED539D31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AA9B9FD5-E6F2-446F-976E-26133B9D9AE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id="{E964A006-A78E-4C18-8B35-B7AD85380CF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id="{A4AF9CED-6EB4-49FB-8302-BD09E92C94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F9A535AB-26B5-4F07-9A92-910D04477D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FBBB8461-E930-46F0-BDF9-2F70A854894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id="{6552D3E9-02AC-4A15-9D7C-D6910BC7D4E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C3A942B2-D572-40E2-9F2F-519AFD2BE71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id="{286AEF15-9236-4BE2-938C-594D2AE5CD1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id="{E1B9400F-8C37-4585-A204-ED60AFFCC68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77C763C6-E175-4BFF-8A72-53D495E17C4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0E08D490-6ABE-4B8D-81B5-7619111D2B1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id="{99AFDF25-CE00-4604-9E07-A1E3D515B0E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7F723C91-4DAB-4FF3-8EC0-FA7B8B03C34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id="{58AD3843-3B29-43F7-9312-66FF99D16B3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id="{5A8F3FB4-3F01-46C4-B42A-A8E61C0D4A5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6ABB9A29-20FF-4D2F-ACB1-A86E11902BB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CC759457-B4BB-4520-B62D-1DA655CA1FC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id="{CE8F4F4D-D4C5-4FD8-A1F8-96711F48C9D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5A5694D7-891A-4ED3-8A6E-B6ABDA0D29F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id="{03152951-69AA-430E-8255-AA290F1AC0E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id="{6FFACB11-8D7E-4967-AF0F-787336AA804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id="{8948DB99-80A7-48DE-B594-25FDC34836F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id="{0482AC39-BD6D-4E83-BC37-37F2F2C9B0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id="{2EFF5103-A257-492D-A1C8-BD183E0E0B1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0A505DDA-1FDF-48BF-B6D2-ACEBFDE2164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id="{D80AE599-A364-4AEF-BEAE-63C3B08502D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id="{CBED0D3D-05DB-4C98-801B-C3A27DD1DE4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id="{CB0193CE-2FAB-4902-81C1-B28E6F5EB8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307EA6FD-4A0F-4CE4-9AA2-A526A6BF25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id="{AC1169AC-D0DD-47A9-BA87-371FE547BAD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7727CDD4-3BAF-4FA4-B470-1C715090737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F43A7F4C-4448-42DB-8389-F9121E1A0DD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id="{7E93EDC7-B21D-4196-82E7-6A3E06D30EB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id="{5E6772A1-6993-497D-B430-17916520158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4819DB43-8081-448C-9EF6-973FD2B5A9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id="{CF0497F0-C66D-455D-A8C2-BA85025887F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DC0A7204-C646-4411-AB36-99D74284CB4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F1B95A55-5A3E-493D-A5B4-6CA9ECD2F7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3596E98E-D774-4497-BAE3-B32431DC635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id="{88456548-624B-4EE6-8C14-912F7EEE5B6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FBA64095-32C2-4706-840B-65372E9252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id="{732D3D61-D736-4D4F-B4AB-6BE325CE76E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6E47B633-0F19-4919-B9F0-80E2CB3572E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id="{628AB5FD-11F6-4E13-9BF1-29A98A29E43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id="{C63E1E17-F71C-4006-9616-BBE9DEC9A78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id="{CE7FC819-F09A-4807-B3C0-0CCA8754026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id="{748B8F00-DA9F-456F-9C7D-787B3F5249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7282BD99-E4FD-4FD2-B600-4875D346F4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EBC36129-01C3-4DA9-B685-B56822DFFAE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id="{4EF8A5E9-F20F-4B43-AEFA-2E083822733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id="{F3AC1C8C-A1FE-499C-A918-B63AFE77257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id="{702B6D66-4F4B-4FE5-8762-CEF306CE0D6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id="{479BA207-5E50-4870-886B-84A7E597DD4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id="{CE5C4D4A-1BAF-4F97-AAC6-B0E59BDE988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57E22386-4314-4E31-9059-8DB7CE1CEC0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id="{C269FECA-CF79-4B22-8D72-D7D583F9917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id="{92FD47A0-678E-4F53-98B1-9B154C2F96F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id="{5BE12925-8737-48D7-B6B4-B0855994E07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id="{7BBEB363-DAFE-4284-A76D-1B46D71FE44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0595664C-545C-4AFD-9FE0-FE2286D11C6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9602624E-421B-4418-B84D-89DAC95B84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id="{A4EC39DD-612C-42C5-AD06-28E4C18E553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id="{D358B65D-49EA-4A0B-B137-5DD32F3EB8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253BCF95-BAF0-410C-8516-777BD48454D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id="{FBC54867-FF23-4B1D-A7BF-5D15F741299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id="{F67A4594-D335-47B6-B4A6-D37B80E92F4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F46F34C2-E3F2-492C-A1D8-E00145D5A1D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id="{CAB4B24B-7A6C-425E-B700-2EBCD7DF69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id="{7D1523B2-587F-46F0-8D8D-0F79ED6601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id="{A2B56A74-6117-42C3-9F33-F0C1B5ED267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id="{CE5BA1DF-5083-4162-A2C8-CD49A26D992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id="{2A48FA46-E6BC-4A87-AB06-98D20F5034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6ED51A57-0662-4C04-B746-44AF4DA56F7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id="{D45299B2-580D-476C-A9AF-AC800CA4521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id="{E487474A-DD73-4E0C-B0BC-1C5218161AA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id="{15AA268C-F785-4299-8DBC-61ADAA45E6F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id="{962F4608-0A73-477B-9050-64B9D2FA5F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id="{19DC1CDF-C83B-473A-88AA-87D568A34E9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E74C39C5-8084-4A9B-8863-B411E9D6D1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47DA658F-F527-43C6-A002-146322C2C1C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C9FCC590-69F6-4DF0-B180-BC0AA8615C1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0DD0C6E6-A73E-4303-8125-FD20955EF45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id="{36B36F6F-7AA9-4972-8FE6-BC670CE764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id="{23FB08F6-81A1-43B0-B885-2D735DE01CA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43908D4B-969F-4B8B-A3B9-7CD2FFCAD55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id="{12A77C93-0821-44CB-A9DE-FD41683E219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id="{78BA6F10-9964-439C-B5B2-E8EB2940D80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id="{A6C9198B-A004-4236-A9A2-D3AE8D2E0E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id="{8A27C2FF-0953-4281-9358-6884FBBE53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id="{E988F767-359B-48D9-8F15-732682E156F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72622726-7258-4E4D-AE0E-0304430E8E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id="{F97E0D69-8627-4068-BCD1-D1FF26AE7E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577574D6-5121-4C3B-86EE-E62AA52FEAA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id="{E1EF875F-052F-4FE2-AD6F-2A4351E33B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id="{44F4CA1C-8635-4B60-8E5C-D7735C593F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id="{413D2B65-47F4-46E1-BFBB-2BB959ECEBE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0C1110C1-43B0-459B-8068-7BEE16373B6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C29DD8B2-BFAA-4B8F-979A-CE3A71C1B43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82FD16B8-EF8D-4BFF-B5F4-38894EF42D0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id="{50C0BC41-88F3-4735-97E1-4723B88D52B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id="{C3D3C264-7E78-44C9-BCC1-FE03A4B11F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id="{F5AB5165-54A1-4487-A2DC-FCF05E66B1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D31D80BD-857D-498B-B851-20682536E88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0196AB58-C498-4D31-AFA0-C15167F481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B2CBE8B1-8728-406C-9183-7A2ADAC470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id="{1E3146BB-E013-4C0D-96E7-7F92FC49EB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id="{DA0341F9-8077-4CAA-B23E-148A5AECEAE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id="{0C74E28A-2655-4191-8D82-2E7067C4FFE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AB6DF9B9-F50D-4141-9E61-558F7B9BCA0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88" name="Text Box 1">
          <a:extLst>
            <a:ext uri="{FF2B5EF4-FFF2-40B4-BE49-F238E27FC236}">
              <a16:creationId xmlns:a16="http://schemas.microsoft.com/office/drawing/2014/main" id="{6479B6F5-2E6C-489D-B9BE-ACFF637C6D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ADAFA6EB-896F-403B-9AD6-4AB8EF43EC2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068D3743-216C-4A15-B4B6-1380D88616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91" name="Text Box 1">
          <a:extLst>
            <a:ext uri="{FF2B5EF4-FFF2-40B4-BE49-F238E27FC236}">
              <a16:creationId xmlns:a16="http://schemas.microsoft.com/office/drawing/2014/main" id="{9D59764B-D3FF-459F-BEBA-0CE24D2940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092" name="Text Box 1">
          <a:extLst>
            <a:ext uri="{FF2B5EF4-FFF2-40B4-BE49-F238E27FC236}">
              <a16:creationId xmlns:a16="http://schemas.microsoft.com/office/drawing/2014/main" id="{22B6BDE6-99FA-477B-B0DD-666BF77F80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0B43318F-6373-40E6-8AE4-85F1C7C71E8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94" name="Text Box 1">
          <a:extLst>
            <a:ext uri="{FF2B5EF4-FFF2-40B4-BE49-F238E27FC236}">
              <a16:creationId xmlns:a16="http://schemas.microsoft.com/office/drawing/2014/main" id="{9B43017C-9062-4EBC-86AD-9D94DF6EBE0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A4316730-A3E4-42CE-8145-15CDEF087D2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96" name="Text Box 1">
          <a:extLst>
            <a:ext uri="{FF2B5EF4-FFF2-40B4-BE49-F238E27FC236}">
              <a16:creationId xmlns:a16="http://schemas.microsoft.com/office/drawing/2014/main" id="{2EB94404-5A7D-47AD-8B25-BC30E9A1EF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097" name="Text Box 1">
          <a:extLst>
            <a:ext uri="{FF2B5EF4-FFF2-40B4-BE49-F238E27FC236}">
              <a16:creationId xmlns:a16="http://schemas.microsoft.com/office/drawing/2014/main" id="{01FD8EE6-4ACC-4EF4-8A80-A8851066443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BD9648A2-16DD-4A9D-91AA-B4F7C5C5189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030C3F2D-0E9E-4240-B407-38100C386C4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0" name="Text Box 1">
          <a:extLst>
            <a:ext uri="{FF2B5EF4-FFF2-40B4-BE49-F238E27FC236}">
              <a16:creationId xmlns:a16="http://schemas.microsoft.com/office/drawing/2014/main" id="{B44E440C-6038-47A1-AB67-6AA8F5D132E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F8594FD9-1825-45E8-B825-404FED23F4D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89125ED6-240F-407A-927F-C84B59C20F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3" name="Text Box 1">
          <a:extLst>
            <a:ext uri="{FF2B5EF4-FFF2-40B4-BE49-F238E27FC236}">
              <a16:creationId xmlns:a16="http://schemas.microsoft.com/office/drawing/2014/main" id="{B8A6D757-A994-4A49-AC42-348A26A76B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4" name="Text Box 1">
          <a:extLst>
            <a:ext uri="{FF2B5EF4-FFF2-40B4-BE49-F238E27FC236}">
              <a16:creationId xmlns:a16="http://schemas.microsoft.com/office/drawing/2014/main" id="{D9EB40DE-780D-4344-9645-D3CC611E9A4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F1FF768C-C190-49C4-A1DC-576E2F5C54A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7FBC8423-5CA1-491C-8D5D-E0F3F3BD4B2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E5E17EEC-77DC-4D73-BFA6-E756A62FD5A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8" name="Text Box 1">
          <a:extLst>
            <a:ext uri="{FF2B5EF4-FFF2-40B4-BE49-F238E27FC236}">
              <a16:creationId xmlns:a16="http://schemas.microsoft.com/office/drawing/2014/main" id="{14877C48-935F-4299-B6E7-1052F84D8FB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09" name="Text Box 1">
          <a:extLst>
            <a:ext uri="{FF2B5EF4-FFF2-40B4-BE49-F238E27FC236}">
              <a16:creationId xmlns:a16="http://schemas.microsoft.com/office/drawing/2014/main" id="{327116D9-CE19-489A-B94D-37CBB131952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0" name="Text Box 1">
          <a:extLst>
            <a:ext uri="{FF2B5EF4-FFF2-40B4-BE49-F238E27FC236}">
              <a16:creationId xmlns:a16="http://schemas.microsoft.com/office/drawing/2014/main" id="{171C3180-7B33-4998-9D58-335D6264AAC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697A5AFE-E355-46EE-BFD7-B241E228113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2" name="Text Box 1">
          <a:extLst>
            <a:ext uri="{FF2B5EF4-FFF2-40B4-BE49-F238E27FC236}">
              <a16:creationId xmlns:a16="http://schemas.microsoft.com/office/drawing/2014/main" id="{F3081E37-1325-45EC-8602-24B45C426A9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51011114-D66A-46B4-A58D-B71D5F4A348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4F5A1359-30F6-4F46-BB75-55536AEA7D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15" name="Text Box 1">
          <a:extLst>
            <a:ext uri="{FF2B5EF4-FFF2-40B4-BE49-F238E27FC236}">
              <a16:creationId xmlns:a16="http://schemas.microsoft.com/office/drawing/2014/main" id="{CB025179-B8AF-4062-B9B0-C9143B1747C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16" name="Text Box 1">
          <a:extLst>
            <a:ext uri="{FF2B5EF4-FFF2-40B4-BE49-F238E27FC236}">
              <a16:creationId xmlns:a16="http://schemas.microsoft.com/office/drawing/2014/main" id="{5CDBC208-27FE-46BE-B663-D77B24131ED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3ED64690-5A61-4BEB-B7C7-4C6D858CDD9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18" name="Text Box 1">
          <a:extLst>
            <a:ext uri="{FF2B5EF4-FFF2-40B4-BE49-F238E27FC236}">
              <a16:creationId xmlns:a16="http://schemas.microsoft.com/office/drawing/2014/main" id="{9F1908F3-1E99-4337-A466-B3379DD8855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D3F0C127-29EC-47DA-B008-E6E5CEB8005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D4F53880-62A4-4AD0-8830-BFA0BE64EC0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7D3FB436-A768-4543-976C-6A69BDAFE00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0BA50F2D-9D3E-456B-ADD8-D3F87F9DE3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CE101344-139D-4AA4-BC9C-557B0C27EE4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24" name="Text Box 1">
          <a:extLst>
            <a:ext uri="{FF2B5EF4-FFF2-40B4-BE49-F238E27FC236}">
              <a16:creationId xmlns:a16="http://schemas.microsoft.com/office/drawing/2014/main" id="{71AE10CA-05E0-4E84-A9EB-DE36F1529B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D8D7417E-7FEE-4EA0-84E5-4986F4A92BC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0D2D139E-FB1C-41DF-867C-08101027725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7" name="Text Box 1">
          <a:extLst>
            <a:ext uri="{FF2B5EF4-FFF2-40B4-BE49-F238E27FC236}">
              <a16:creationId xmlns:a16="http://schemas.microsoft.com/office/drawing/2014/main" id="{A2561CC5-595C-4E17-A9BB-A2A2B3967F2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8" name="Text Box 1">
          <a:extLst>
            <a:ext uri="{FF2B5EF4-FFF2-40B4-BE49-F238E27FC236}">
              <a16:creationId xmlns:a16="http://schemas.microsoft.com/office/drawing/2014/main" id="{DA0D876D-974E-4F19-849B-27087855D8B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FE0FD57C-CBED-4D91-ADE8-23BA6F16100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30" name="Text Box 1">
          <a:extLst>
            <a:ext uri="{FF2B5EF4-FFF2-40B4-BE49-F238E27FC236}">
              <a16:creationId xmlns:a16="http://schemas.microsoft.com/office/drawing/2014/main" id="{E1B82BE9-F00A-44FE-A485-E5176C651E8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61137421-B5A2-4927-A0A0-2381A98EF25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78373000-5835-4D18-A7B5-6536E79E42C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33" name="Text Box 1">
          <a:extLst>
            <a:ext uri="{FF2B5EF4-FFF2-40B4-BE49-F238E27FC236}">
              <a16:creationId xmlns:a16="http://schemas.microsoft.com/office/drawing/2014/main" id="{807C1A19-8B02-477C-A7B1-C905BA1D104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34" name="Text Box 1">
          <a:extLst>
            <a:ext uri="{FF2B5EF4-FFF2-40B4-BE49-F238E27FC236}">
              <a16:creationId xmlns:a16="http://schemas.microsoft.com/office/drawing/2014/main" id="{24F3B197-079F-4AF7-B1A9-5BD234A08D4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A14EEEE0-D121-4A94-A7CA-38C08F4B308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36" name="Text Box 1">
          <a:extLst>
            <a:ext uri="{FF2B5EF4-FFF2-40B4-BE49-F238E27FC236}">
              <a16:creationId xmlns:a16="http://schemas.microsoft.com/office/drawing/2014/main" id="{4D6690D3-480F-4D6D-9A68-748721575EE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C910B3B3-3F14-49BA-AEFF-F53DAADD79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FD8E6D34-BCAD-4DD8-AD56-2D223FFFFA7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39" name="Text Box 1">
          <a:extLst>
            <a:ext uri="{FF2B5EF4-FFF2-40B4-BE49-F238E27FC236}">
              <a16:creationId xmlns:a16="http://schemas.microsoft.com/office/drawing/2014/main" id="{0C310CE9-DC31-4811-837A-A3B0C4AEFA3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40" name="Text Box 1">
          <a:extLst>
            <a:ext uri="{FF2B5EF4-FFF2-40B4-BE49-F238E27FC236}">
              <a16:creationId xmlns:a16="http://schemas.microsoft.com/office/drawing/2014/main" id="{961E0397-4A94-44B9-A676-2B9D9A9E211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FE866319-A386-4211-B4BF-583648B7E6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C335B6B4-61A6-437A-AACA-07D94CC7B2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9853E2E1-2B82-4225-A5CB-06C4066E6EF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75EB9181-AECF-4E92-ABD4-178C538BC2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1812D908-F6BB-4932-A60D-F0836F98065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46" name="Text Box 1">
          <a:extLst>
            <a:ext uri="{FF2B5EF4-FFF2-40B4-BE49-F238E27FC236}">
              <a16:creationId xmlns:a16="http://schemas.microsoft.com/office/drawing/2014/main" id="{824BF0EA-EB16-4421-92D3-6FF01816A6F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F61AB11D-A8A4-4182-9AD9-7C5B3BBBABE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148" name="Text Box 1">
          <a:extLst>
            <a:ext uri="{FF2B5EF4-FFF2-40B4-BE49-F238E27FC236}">
              <a16:creationId xmlns:a16="http://schemas.microsoft.com/office/drawing/2014/main" id="{84100C55-7819-4D8B-8EF4-F458759A872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293D1A1B-104B-4AC3-B2E1-9E96EB341FE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05268D07-D7AF-4C9C-A786-BF245F88D29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5B2B8DDE-0945-46D9-85C8-972F8D106D5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2" name="Text Box 1">
          <a:extLst>
            <a:ext uri="{FF2B5EF4-FFF2-40B4-BE49-F238E27FC236}">
              <a16:creationId xmlns:a16="http://schemas.microsoft.com/office/drawing/2014/main" id="{D792F700-CC03-4BB0-A472-8F6256C5AB9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3" name="Text Box 1">
          <a:extLst>
            <a:ext uri="{FF2B5EF4-FFF2-40B4-BE49-F238E27FC236}">
              <a16:creationId xmlns:a16="http://schemas.microsoft.com/office/drawing/2014/main" id="{4044F23A-B61F-499C-B16C-7C482FD0B4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54" name="Text Box 1">
          <a:extLst>
            <a:ext uri="{FF2B5EF4-FFF2-40B4-BE49-F238E27FC236}">
              <a16:creationId xmlns:a16="http://schemas.microsoft.com/office/drawing/2014/main" id="{DC87E91A-46F6-40C7-B304-0FB1B153662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DEF6AA68-A8E4-43B5-853A-16ACC5E2F52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56" name="Text Box 1">
          <a:extLst>
            <a:ext uri="{FF2B5EF4-FFF2-40B4-BE49-F238E27FC236}">
              <a16:creationId xmlns:a16="http://schemas.microsoft.com/office/drawing/2014/main" id="{A19CADE9-C110-442A-9460-C31E5803EE0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E2B465FB-2075-4897-B063-978B602C306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58" name="Text Box 1">
          <a:extLst>
            <a:ext uri="{FF2B5EF4-FFF2-40B4-BE49-F238E27FC236}">
              <a16:creationId xmlns:a16="http://schemas.microsoft.com/office/drawing/2014/main" id="{5C49E851-B8F7-413C-9592-E687EDAF3BA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104E62F6-9FF4-4E09-B2A6-5086CAE0FB1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60" name="Text Box 1">
          <a:extLst>
            <a:ext uri="{FF2B5EF4-FFF2-40B4-BE49-F238E27FC236}">
              <a16:creationId xmlns:a16="http://schemas.microsoft.com/office/drawing/2014/main" id="{08CFD905-73D1-48A0-990A-368ACA6A52E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B6F906FF-EEA9-4E30-AFB9-D2D1FC15BFA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D2159570-BC37-4F63-AAE4-3082D1F4C7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1485C2DD-0C8B-47C3-97AC-C4F6B9274C9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64" name="Text Box 1">
          <a:extLst>
            <a:ext uri="{FF2B5EF4-FFF2-40B4-BE49-F238E27FC236}">
              <a16:creationId xmlns:a16="http://schemas.microsoft.com/office/drawing/2014/main" id="{30055E24-7020-4700-B356-808CF937CEE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2AF8F277-6DE0-4C9B-8048-41BC08BEFB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66" name="Text Box 1">
          <a:extLst>
            <a:ext uri="{FF2B5EF4-FFF2-40B4-BE49-F238E27FC236}">
              <a16:creationId xmlns:a16="http://schemas.microsoft.com/office/drawing/2014/main" id="{219A3DCB-B06D-4F54-8486-B03EDFE6213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97B23356-63E9-486D-BC0D-29EBE846671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5FF56642-1375-49E4-9ED1-95346FC578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5AC4B85F-D606-4BD1-BFAD-EDE80C06447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70" name="Text Box 1">
          <a:extLst>
            <a:ext uri="{FF2B5EF4-FFF2-40B4-BE49-F238E27FC236}">
              <a16:creationId xmlns:a16="http://schemas.microsoft.com/office/drawing/2014/main" id="{021EC938-2389-46B2-AEDB-0C1C2783A97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CF4182EE-C77C-4FED-B44C-C7A0685EFFD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72" name="Text Box 1">
          <a:extLst>
            <a:ext uri="{FF2B5EF4-FFF2-40B4-BE49-F238E27FC236}">
              <a16:creationId xmlns:a16="http://schemas.microsoft.com/office/drawing/2014/main" id="{E5CAA8AF-FF0C-4958-933C-9349D58833D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59077EBC-DB30-4934-9864-5A1244502EB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E428A58A-5AF5-4694-AA5F-2A55C5FD45B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206F31C7-95EB-405C-9918-86D5D4C9B4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6" name="Text Box 1">
          <a:extLst>
            <a:ext uri="{FF2B5EF4-FFF2-40B4-BE49-F238E27FC236}">
              <a16:creationId xmlns:a16="http://schemas.microsoft.com/office/drawing/2014/main" id="{FC5263EA-52D8-4585-A3BA-0022C084AD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4DB2D3E9-7EF5-4DFF-B6C0-A3D7309C36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78" name="Text Box 1">
          <a:extLst>
            <a:ext uri="{FF2B5EF4-FFF2-40B4-BE49-F238E27FC236}">
              <a16:creationId xmlns:a16="http://schemas.microsoft.com/office/drawing/2014/main" id="{BF7B6705-F9E6-4DCD-B20E-66B039B00E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208DA028-A484-49BB-ABE3-BD189AA6F97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80" name="Text Box 1">
          <a:extLst>
            <a:ext uri="{FF2B5EF4-FFF2-40B4-BE49-F238E27FC236}">
              <a16:creationId xmlns:a16="http://schemas.microsoft.com/office/drawing/2014/main" id="{4EAF9ECD-C4D8-4589-8A2E-D831E2B5CA6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DF926F4F-3E24-4CF6-A965-4BBEB11E32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2" name="Text Box 1">
          <a:extLst>
            <a:ext uri="{FF2B5EF4-FFF2-40B4-BE49-F238E27FC236}">
              <a16:creationId xmlns:a16="http://schemas.microsoft.com/office/drawing/2014/main" id="{B9C12F1D-5DF4-4A78-8F9B-515E6A8083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A5442679-37BD-4147-BE13-2F271749ED2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4" name="Text Box 1">
          <a:extLst>
            <a:ext uri="{FF2B5EF4-FFF2-40B4-BE49-F238E27FC236}">
              <a16:creationId xmlns:a16="http://schemas.microsoft.com/office/drawing/2014/main" id="{D63B3A12-72AF-46C9-B51F-01BF7DDC290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B26B1456-9EA9-4716-88C9-0409AFBE7A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2595FDE9-F2EA-46F1-9BCC-E04B95D89E5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87" name="Text Box 1">
          <a:extLst>
            <a:ext uri="{FF2B5EF4-FFF2-40B4-BE49-F238E27FC236}">
              <a16:creationId xmlns:a16="http://schemas.microsoft.com/office/drawing/2014/main" id="{3D11F174-C34F-46CF-BF0B-C2F8B4744D2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88" name="Text Box 1">
          <a:extLst>
            <a:ext uri="{FF2B5EF4-FFF2-40B4-BE49-F238E27FC236}">
              <a16:creationId xmlns:a16="http://schemas.microsoft.com/office/drawing/2014/main" id="{901B0C17-A67D-4BD4-BD69-03076AEE61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B51D39A8-763B-4256-9467-46AAB9373D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0" name="Text Box 1">
          <a:extLst>
            <a:ext uri="{FF2B5EF4-FFF2-40B4-BE49-F238E27FC236}">
              <a16:creationId xmlns:a16="http://schemas.microsoft.com/office/drawing/2014/main" id="{CC011439-FEAC-4A5C-8103-6B13234AB6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E82D8F27-CA9B-430B-B6D0-F89FD9EAE9C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2" name="Text Box 1">
          <a:extLst>
            <a:ext uri="{FF2B5EF4-FFF2-40B4-BE49-F238E27FC236}">
              <a16:creationId xmlns:a16="http://schemas.microsoft.com/office/drawing/2014/main" id="{D442475F-E034-4220-9B80-E7E05D6C33F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67C275C1-638D-480E-9323-96983001730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94" name="Text Box 1">
          <a:extLst>
            <a:ext uri="{FF2B5EF4-FFF2-40B4-BE49-F238E27FC236}">
              <a16:creationId xmlns:a16="http://schemas.microsoft.com/office/drawing/2014/main" id="{D3C8F741-35B6-41D5-A47E-93FF71388AD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105E972E-6734-4549-99A3-EDA11599A3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96" name="Text Box 1">
          <a:extLst>
            <a:ext uri="{FF2B5EF4-FFF2-40B4-BE49-F238E27FC236}">
              <a16:creationId xmlns:a16="http://schemas.microsoft.com/office/drawing/2014/main" id="{4D63C2B2-B38A-4119-A441-C25362191B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A8EF08D2-06E7-41AC-9F46-75B923C5972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198" name="Text Box 1">
          <a:extLst>
            <a:ext uri="{FF2B5EF4-FFF2-40B4-BE49-F238E27FC236}">
              <a16:creationId xmlns:a16="http://schemas.microsoft.com/office/drawing/2014/main" id="{B58A891B-D475-4113-A1F9-A3176F605C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B2C7FDCD-BF35-4128-8A85-3DB059E257A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00" name="Text Box 1">
          <a:extLst>
            <a:ext uri="{FF2B5EF4-FFF2-40B4-BE49-F238E27FC236}">
              <a16:creationId xmlns:a16="http://schemas.microsoft.com/office/drawing/2014/main" id="{F921E43E-2124-4815-834A-8ABE3BD8B5F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BD177EF3-21A8-40D3-9CBF-2DD32393FB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02" name="Text Box 1">
          <a:extLst>
            <a:ext uri="{FF2B5EF4-FFF2-40B4-BE49-F238E27FC236}">
              <a16:creationId xmlns:a16="http://schemas.microsoft.com/office/drawing/2014/main" id="{D318F319-534E-4D32-9CEA-E8201908BE5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B6C340FD-4A09-4018-B7BD-7C4058A3A7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04" name="Text Box 1">
          <a:extLst>
            <a:ext uri="{FF2B5EF4-FFF2-40B4-BE49-F238E27FC236}">
              <a16:creationId xmlns:a16="http://schemas.microsoft.com/office/drawing/2014/main" id="{2F51A2D7-EF8C-4B7D-A146-E31DA5CA50F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8FC8CD20-D8E3-462B-909B-0647474B5F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6" name="Text Box 1">
          <a:extLst>
            <a:ext uri="{FF2B5EF4-FFF2-40B4-BE49-F238E27FC236}">
              <a16:creationId xmlns:a16="http://schemas.microsoft.com/office/drawing/2014/main" id="{436F7B84-5DF8-40B4-ACA0-0577F7AB4B0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97944CCD-F024-4C60-BDF4-4B66F124A49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8" name="Text Box 1">
          <a:extLst>
            <a:ext uri="{FF2B5EF4-FFF2-40B4-BE49-F238E27FC236}">
              <a16:creationId xmlns:a16="http://schemas.microsoft.com/office/drawing/2014/main" id="{265B57CF-C908-4542-A09D-8613D8EAD96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FB67EC33-042C-4AE9-A8FB-95A36F2E8BE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10" name="Text Box 1">
          <a:extLst>
            <a:ext uri="{FF2B5EF4-FFF2-40B4-BE49-F238E27FC236}">
              <a16:creationId xmlns:a16="http://schemas.microsoft.com/office/drawing/2014/main" id="{F009727B-5E44-42DE-B7DF-4F07C24D81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11" name="Text Box 1">
          <a:extLst>
            <a:ext uri="{FF2B5EF4-FFF2-40B4-BE49-F238E27FC236}">
              <a16:creationId xmlns:a16="http://schemas.microsoft.com/office/drawing/2014/main" id="{12CCA74D-5066-4577-BE80-04D4D465C58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C3846075-F0DB-4402-9BB7-D5244F473B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195BDAA3-4EA5-4E7E-8E73-DE239DD7D68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4" name="Text Box 1">
          <a:extLst>
            <a:ext uri="{FF2B5EF4-FFF2-40B4-BE49-F238E27FC236}">
              <a16:creationId xmlns:a16="http://schemas.microsoft.com/office/drawing/2014/main" id="{04B13326-5D78-4250-B280-319691C165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5" name="Text Box 1">
          <a:extLst>
            <a:ext uri="{FF2B5EF4-FFF2-40B4-BE49-F238E27FC236}">
              <a16:creationId xmlns:a16="http://schemas.microsoft.com/office/drawing/2014/main" id="{97799F0A-43D6-4A8B-AB28-573C6446873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6" name="Text Box 1">
          <a:extLst>
            <a:ext uri="{FF2B5EF4-FFF2-40B4-BE49-F238E27FC236}">
              <a16:creationId xmlns:a16="http://schemas.microsoft.com/office/drawing/2014/main" id="{C69B6CE0-C2CF-4195-A43B-145524D7C4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17" name="Text Box 1">
          <a:extLst>
            <a:ext uri="{FF2B5EF4-FFF2-40B4-BE49-F238E27FC236}">
              <a16:creationId xmlns:a16="http://schemas.microsoft.com/office/drawing/2014/main" id="{22A689DC-44B6-40AC-828D-37C48DD549C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76861508-AD2F-48FA-876D-E7DF5B87CB8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892EF247-3191-4AC5-9F6B-621A01434C0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20" name="Text Box 1">
          <a:extLst>
            <a:ext uri="{FF2B5EF4-FFF2-40B4-BE49-F238E27FC236}">
              <a16:creationId xmlns:a16="http://schemas.microsoft.com/office/drawing/2014/main" id="{CD7D5CE6-BA5A-4CD9-84EB-7E9A93662FF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21" name="Text Box 1">
          <a:extLst>
            <a:ext uri="{FF2B5EF4-FFF2-40B4-BE49-F238E27FC236}">
              <a16:creationId xmlns:a16="http://schemas.microsoft.com/office/drawing/2014/main" id="{1A6B664B-9423-484F-8825-A46350DAA22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2" name="Text Box 1">
          <a:extLst>
            <a:ext uri="{FF2B5EF4-FFF2-40B4-BE49-F238E27FC236}">
              <a16:creationId xmlns:a16="http://schemas.microsoft.com/office/drawing/2014/main" id="{34BA57B3-1228-4A91-8BD6-D131AC3E06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CC25D746-D961-4A7A-873D-A9342BDF69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2FB6286C-1BF9-4DB3-8BCC-255075E3BD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B22ABB49-E3E9-45F3-8BB4-32235CE8B3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26" name="Text Box 1">
          <a:extLst>
            <a:ext uri="{FF2B5EF4-FFF2-40B4-BE49-F238E27FC236}">
              <a16:creationId xmlns:a16="http://schemas.microsoft.com/office/drawing/2014/main" id="{2E623C97-8B96-4C6E-BF03-63A6D418711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27" name="Text Box 1">
          <a:extLst>
            <a:ext uri="{FF2B5EF4-FFF2-40B4-BE49-F238E27FC236}">
              <a16:creationId xmlns:a16="http://schemas.microsoft.com/office/drawing/2014/main" id="{CC662EE9-0A02-48FF-81B4-AB9CA020BA0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28" name="Text Box 1">
          <a:extLst>
            <a:ext uri="{FF2B5EF4-FFF2-40B4-BE49-F238E27FC236}">
              <a16:creationId xmlns:a16="http://schemas.microsoft.com/office/drawing/2014/main" id="{8E83F784-FCEB-4DC3-BB3B-3C88520E7F9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29" name="Text Box 1">
          <a:extLst>
            <a:ext uri="{FF2B5EF4-FFF2-40B4-BE49-F238E27FC236}">
              <a16:creationId xmlns:a16="http://schemas.microsoft.com/office/drawing/2014/main" id="{70E5A064-00DF-4C36-B301-7ADC7B9D9B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F49C528F-311D-4AFA-808D-0A0A76438F8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1C8DF552-3B96-46D9-971C-46F4B3C2620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32" name="Text Box 1">
          <a:extLst>
            <a:ext uri="{FF2B5EF4-FFF2-40B4-BE49-F238E27FC236}">
              <a16:creationId xmlns:a16="http://schemas.microsoft.com/office/drawing/2014/main" id="{85E85F1E-BA25-46C4-BE7D-DD3DF1AB89C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33" name="Text Box 1">
          <a:extLst>
            <a:ext uri="{FF2B5EF4-FFF2-40B4-BE49-F238E27FC236}">
              <a16:creationId xmlns:a16="http://schemas.microsoft.com/office/drawing/2014/main" id="{DD7CD8AC-C8C6-4A29-8A80-0AF484C1566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67BF7263-C186-45A5-8B12-9F07CDE8284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35" name="Text Box 1">
          <a:extLst>
            <a:ext uri="{FF2B5EF4-FFF2-40B4-BE49-F238E27FC236}">
              <a16:creationId xmlns:a16="http://schemas.microsoft.com/office/drawing/2014/main" id="{56794543-2373-41DB-B839-0E15E6CFE97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30F15915-59D2-411C-B620-69E48AB072C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EE305E19-7AAA-4263-971C-38B37FE7714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38" name="Text Box 1">
          <a:extLst>
            <a:ext uri="{FF2B5EF4-FFF2-40B4-BE49-F238E27FC236}">
              <a16:creationId xmlns:a16="http://schemas.microsoft.com/office/drawing/2014/main" id="{6423A29A-4828-4E3E-9C15-E5455550EB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39" name="Text Box 1">
          <a:extLst>
            <a:ext uri="{FF2B5EF4-FFF2-40B4-BE49-F238E27FC236}">
              <a16:creationId xmlns:a16="http://schemas.microsoft.com/office/drawing/2014/main" id="{319FC4A9-367C-4061-8332-FA1959279C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0" name="Text Box 1">
          <a:extLst>
            <a:ext uri="{FF2B5EF4-FFF2-40B4-BE49-F238E27FC236}">
              <a16:creationId xmlns:a16="http://schemas.microsoft.com/office/drawing/2014/main" id="{CA5706E9-3503-48BD-A022-20F7FEC6C78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1" name="Text Box 1">
          <a:extLst>
            <a:ext uri="{FF2B5EF4-FFF2-40B4-BE49-F238E27FC236}">
              <a16:creationId xmlns:a16="http://schemas.microsoft.com/office/drawing/2014/main" id="{C56A53E8-9565-4E08-B3BA-0570A05BF7A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42" name="Text Box 1">
          <a:extLst>
            <a:ext uri="{FF2B5EF4-FFF2-40B4-BE49-F238E27FC236}">
              <a16:creationId xmlns:a16="http://schemas.microsoft.com/office/drawing/2014/main" id="{9F456C03-97FE-4B9E-B6A9-81B04148F29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385B5E38-BA16-4BB8-8908-D63C507DD4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44" name="Text Box 1">
          <a:extLst>
            <a:ext uri="{FF2B5EF4-FFF2-40B4-BE49-F238E27FC236}">
              <a16:creationId xmlns:a16="http://schemas.microsoft.com/office/drawing/2014/main" id="{F1BB4F68-DEDE-442D-8842-A4163F1DF0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760118BC-1243-47F9-BBB7-6AB168520C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6" name="Text Box 1">
          <a:extLst>
            <a:ext uri="{FF2B5EF4-FFF2-40B4-BE49-F238E27FC236}">
              <a16:creationId xmlns:a16="http://schemas.microsoft.com/office/drawing/2014/main" id="{B80F9C60-4A8B-4D9C-94F6-A232167234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7" name="Text Box 1">
          <a:extLst>
            <a:ext uri="{FF2B5EF4-FFF2-40B4-BE49-F238E27FC236}">
              <a16:creationId xmlns:a16="http://schemas.microsoft.com/office/drawing/2014/main" id="{E0A7C04A-1850-40A8-B71B-D8071C6460E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8" name="Text Box 1">
          <a:extLst>
            <a:ext uri="{FF2B5EF4-FFF2-40B4-BE49-F238E27FC236}">
              <a16:creationId xmlns:a16="http://schemas.microsoft.com/office/drawing/2014/main" id="{CDB27F47-5276-4E9F-90DE-DB1E0005C5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6C763C95-3234-44EC-A406-DA0E5391F5D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86BE362E-7833-4171-BDB3-F4DD095B58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1" name="Text Box 1">
          <a:extLst>
            <a:ext uri="{FF2B5EF4-FFF2-40B4-BE49-F238E27FC236}">
              <a16:creationId xmlns:a16="http://schemas.microsoft.com/office/drawing/2014/main" id="{FB22807D-D9D5-4D89-B14D-D1C6E4CFB9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2" name="Text Box 1">
          <a:extLst>
            <a:ext uri="{FF2B5EF4-FFF2-40B4-BE49-F238E27FC236}">
              <a16:creationId xmlns:a16="http://schemas.microsoft.com/office/drawing/2014/main" id="{8EFA6E0D-F483-4ADA-8CC0-E1121B4B2D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3" name="Text Box 1">
          <a:extLst>
            <a:ext uri="{FF2B5EF4-FFF2-40B4-BE49-F238E27FC236}">
              <a16:creationId xmlns:a16="http://schemas.microsoft.com/office/drawing/2014/main" id="{0678D1FD-747B-45FA-A567-444361CDCD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4" name="Text Box 1">
          <a:extLst>
            <a:ext uri="{FF2B5EF4-FFF2-40B4-BE49-F238E27FC236}">
              <a16:creationId xmlns:a16="http://schemas.microsoft.com/office/drawing/2014/main" id="{02A041EF-BDFC-444C-BEEF-60280502C1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9D2B4059-71C6-4049-B6B3-FCF2CD23B32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6" name="Text Box 1">
          <a:extLst>
            <a:ext uri="{FF2B5EF4-FFF2-40B4-BE49-F238E27FC236}">
              <a16:creationId xmlns:a16="http://schemas.microsoft.com/office/drawing/2014/main" id="{4822E7B1-018B-4334-B84B-1818F3649FA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7" name="Text Box 1">
          <a:extLst>
            <a:ext uri="{FF2B5EF4-FFF2-40B4-BE49-F238E27FC236}">
              <a16:creationId xmlns:a16="http://schemas.microsoft.com/office/drawing/2014/main" id="{79D3A55C-7A30-418D-9680-D8AE47D9316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id="{4C8F7809-8E68-4992-B55C-894BDFCE48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59" name="Text Box 1">
          <a:extLst>
            <a:ext uri="{FF2B5EF4-FFF2-40B4-BE49-F238E27FC236}">
              <a16:creationId xmlns:a16="http://schemas.microsoft.com/office/drawing/2014/main" id="{2D5284FC-A164-4DA2-BC87-925360F8ED1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0" name="Text Box 1">
          <a:extLst>
            <a:ext uri="{FF2B5EF4-FFF2-40B4-BE49-F238E27FC236}">
              <a16:creationId xmlns:a16="http://schemas.microsoft.com/office/drawing/2014/main" id="{A0304B63-FCC3-49FB-8015-EF55867AC50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0423FC6D-D11A-48A4-B401-940AC2238E4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2" name="Text Box 1">
          <a:extLst>
            <a:ext uri="{FF2B5EF4-FFF2-40B4-BE49-F238E27FC236}">
              <a16:creationId xmlns:a16="http://schemas.microsoft.com/office/drawing/2014/main" id="{2E61BD73-BE8F-4943-940E-4CF6138FD86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3" name="Text Box 1">
          <a:extLst>
            <a:ext uri="{FF2B5EF4-FFF2-40B4-BE49-F238E27FC236}">
              <a16:creationId xmlns:a16="http://schemas.microsoft.com/office/drawing/2014/main" id="{3E061C34-7D83-488D-BE59-E53851A2C3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4" name="Text Box 1">
          <a:extLst>
            <a:ext uri="{FF2B5EF4-FFF2-40B4-BE49-F238E27FC236}">
              <a16:creationId xmlns:a16="http://schemas.microsoft.com/office/drawing/2014/main" id="{4E2A0390-4665-4A98-9724-9A72729B1E4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265" name="Text Box 1">
          <a:extLst>
            <a:ext uri="{FF2B5EF4-FFF2-40B4-BE49-F238E27FC236}">
              <a16:creationId xmlns:a16="http://schemas.microsoft.com/office/drawing/2014/main" id="{9AB407B4-9D27-4436-BB23-25196FF05B3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66" name="Text Box 1">
          <a:extLst>
            <a:ext uri="{FF2B5EF4-FFF2-40B4-BE49-F238E27FC236}">
              <a16:creationId xmlns:a16="http://schemas.microsoft.com/office/drawing/2014/main" id="{ED0AF2DF-AE98-4AEC-966A-2F0B068CD0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8E86754D-D8CD-4314-B79E-B3A16C28D7D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40D8A8AF-EF95-4509-B28B-09FC8793D09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E52E252C-C7F1-41D3-9BAD-A2DF0671782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0" name="Text Box 1">
          <a:extLst>
            <a:ext uri="{FF2B5EF4-FFF2-40B4-BE49-F238E27FC236}">
              <a16:creationId xmlns:a16="http://schemas.microsoft.com/office/drawing/2014/main" id="{2AC2E85E-7B94-424D-9380-223667382F5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1" name="Text Box 1">
          <a:extLst>
            <a:ext uri="{FF2B5EF4-FFF2-40B4-BE49-F238E27FC236}">
              <a16:creationId xmlns:a16="http://schemas.microsoft.com/office/drawing/2014/main" id="{303D8121-20A3-469B-8DC4-DEC1830050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8DA0D2CD-75E0-4322-9427-1C1F0ADF5A6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99241A12-424C-4192-AB83-E3DD761E8D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EEAB4F2C-38C1-4EAD-8976-25886BE5F3F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3B6F2D32-BB47-4AE3-879E-511A22BCCE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3DFBC789-8847-4E94-B53B-32ED8D0DB4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42D334C0-B1F7-4A0A-98EF-2CB1A832AE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8" name="Text Box 1">
          <a:extLst>
            <a:ext uri="{FF2B5EF4-FFF2-40B4-BE49-F238E27FC236}">
              <a16:creationId xmlns:a16="http://schemas.microsoft.com/office/drawing/2014/main" id="{6561DD32-7A71-474C-A9D3-FE008716B8B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B38F0CEA-AD43-41AD-923D-286CA6D453E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0" name="Text Box 1">
          <a:extLst>
            <a:ext uri="{FF2B5EF4-FFF2-40B4-BE49-F238E27FC236}">
              <a16:creationId xmlns:a16="http://schemas.microsoft.com/office/drawing/2014/main" id="{4D91105D-82E2-4D80-B82B-7A21AF9AB73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5F218C95-7B4D-423D-A6EE-06B7AA112F3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CD72F9CA-11B0-47D5-A404-4BBB2238F2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83" name="Text Box 1">
          <a:extLst>
            <a:ext uri="{FF2B5EF4-FFF2-40B4-BE49-F238E27FC236}">
              <a16:creationId xmlns:a16="http://schemas.microsoft.com/office/drawing/2014/main" id="{DCC7677C-0902-492A-A59A-0F5CB66189A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84" name="Text Box 1">
          <a:extLst>
            <a:ext uri="{FF2B5EF4-FFF2-40B4-BE49-F238E27FC236}">
              <a16:creationId xmlns:a16="http://schemas.microsoft.com/office/drawing/2014/main" id="{2001C351-F6CB-4168-A917-B711DA175F1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531B6F72-2035-4D4D-ADEC-AF2B56867C1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72C6C9BF-3D3D-423B-A0D1-B4429861D7A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DB943BC2-CC36-46A7-BBF1-7B9D7E562D0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8" name="Text Box 1">
          <a:extLst>
            <a:ext uri="{FF2B5EF4-FFF2-40B4-BE49-F238E27FC236}">
              <a16:creationId xmlns:a16="http://schemas.microsoft.com/office/drawing/2014/main" id="{D6F36497-3F0E-48ED-81C6-56093CF3931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AC960789-E36B-472A-974E-8E6F702341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90" name="Text Box 1">
          <a:extLst>
            <a:ext uri="{FF2B5EF4-FFF2-40B4-BE49-F238E27FC236}">
              <a16:creationId xmlns:a16="http://schemas.microsoft.com/office/drawing/2014/main" id="{A7EA62E3-04FD-4254-8945-9D6730B4F29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B7CB1614-0B32-48C1-8FC5-A3B87307C96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C3B86FC8-BEBF-4834-8211-FABF8468C25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4C5A6728-B399-4E1D-A532-935A1886097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94" name="Text Box 1">
          <a:extLst>
            <a:ext uri="{FF2B5EF4-FFF2-40B4-BE49-F238E27FC236}">
              <a16:creationId xmlns:a16="http://schemas.microsoft.com/office/drawing/2014/main" id="{178F8AB9-42A5-4F83-B416-1C08CF94276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95" name="Text Box 1">
          <a:extLst>
            <a:ext uri="{FF2B5EF4-FFF2-40B4-BE49-F238E27FC236}">
              <a16:creationId xmlns:a16="http://schemas.microsoft.com/office/drawing/2014/main" id="{ACDBE455-FFE2-481D-9BF2-54052048246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96" name="Text Box 1">
          <a:extLst>
            <a:ext uri="{FF2B5EF4-FFF2-40B4-BE49-F238E27FC236}">
              <a16:creationId xmlns:a16="http://schemas.microsoft.com/office/drawing/2014/main" id="{3DC6F45A-15EA-47A7-9F27-7D2FCE2E9D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15CEBACC-B20B-4D74-8940-2E4203620BC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337CEC6C-3F2E-48C1-B0DD-21E400E32A3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9E11B81B-6504-4085-8FA1-9FDC46BD943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7A498684-EB17-4DB3-8E78-8F727F65B0D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01" name="Text Box 1">
          <a:extLst>
            <a:ext uri="{FF2B5EF4-FFF2-40B4-BE49-F238E27FC236}">
              <a16:creationId xmlns:a16="http://schemas.microsoft.com/office/drawing/2014/main" id="{08E9F3EF-67FE-481A-9DFE-35EBFCFB574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2" name="Text Box 1">
          <a:extLst>
            <a:ext uri="{FF2B5EF4-FFF2-40B4-BE49-F238E27FC236}">
              <a16:creationId xmlns:a16="http://schemas.microsoft.com/office/drawing/2014/main" id="{BB846563-04F6-40D8-B2F6-05E48729971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91A3CC0B-9B8A-4B6B-8758-CECCA76E6C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4" name="Text Box 1">
          <a:extLst>
            <a:ext uri="{FF2B5EF4-FFF2-40B4-BE49-F238E27FC236}">
              <a16:creationId xmlns:a16="http://schemas.microsoft.com/office/drawing/2014/main" id="{34D090A7-031D-43A5-8BCA-4726D168579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FD0EA6F5-A868-451D-81E1-7D61F0C9C68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4C6E9733-4B17-44B2-AB69-2D95AC3675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0CEAB31A-FF59-4D1F-B9E5-430A9B30017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08" name="Text Box 1">
          <a:extLst>
            <a:ext uri="{FF2B5EF4-FFF2-40B4-BE49-F238E27FC236}">
              <a16:creationId xmlns:a16="http://schemas.microsoft.com/office/drawing/2014/main" id="{E80DA9D7-C831-499B-A93D-F855BDBC67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772F7B88-D0D5-4382-99B4-BE49C5E36F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0" name="Text Box 1">
          <a:extLst>
            <a:ext uri="{FF2B5EF4-FFF2-40B4-BE49-F238E27FC236}">
              <a16:creationId xmlns:a16="http://schemas.microsoft.com/office/drawing/2014/main" id="{3D7030E6-05DA-4492-A9D6-6ABE6C668A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EA0F9E1F-EC30-4E10-BD1C-C538F1B711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6DAB3540-0EBB-45CA-AF8C-2440FE4079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13" name="Text Box 1">
          <a:extLst>
            <a:ext uri="{FF2B5EF4-FFF2-40B4-BE49-F238E27FC236}">
              <a16:creationId xmlns:a16="http://schemas.microsoft.com/office/drawing/2014/main" id="{2B4DB9A4-5472-4311-B0CE-78365F9554A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14" name="Text Box 1">
          <a:extLst>
            <a:ext uri="{FF2B5EF4-FFF2-40B4-BE49-F238E27FC236}">
              <a16:creationId xmlns:a16="http://schemas.microsoft.com/office/drawing/2014/main" id="{0725047E-BFBC-4EA9-83E2-D98B299B23A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51B78E7B-8F5F-4A17-971D-55513BBB934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16" name="Text Box 1">
          <a:extLst>
            <a:ext uri="{FF2B5EF4-FFF2-40B4-BE49-F238E27FC236}">
              <a16:creationId xmlns:a16="http://schemas.microsoft.com/office/drawing/2014/main" id="{149663CB-3675-4FD2-9AE9-B3DD17432E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751DEA00-07AD-4A14-A02C-463C95C8DB3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7607F85C-F179-47C5-87FB-4D64CE79BF0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19" name="Text Box 1">
          <a:extLst>
            <a:ext uri="{FF2B5EF4-FFF2-40B4-BE49-F238E27FC236}">
              <a16:creationId xmlns:a16="http://schemas.microsoft.com/office/drawing/2014/main" id="{3436688E-FBB4-4E46-AC83-0BBA760449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20" name="Text Box 1">
          <a:extLst>
            <a:ext uri="{FF2B5EF4-FFF2-40B4-BE49-F238E27FC236}">
              <a16:creationId xmlns:a16="http://schemas.microsoft.com/office/drawing/2014/main" id="{E2276A4B-B5D5-4FD9-8AFC-02EC7361A3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3EA64100-43B9-4412-B331-B9D539EB88C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22" name="Text Box 1">
          <a:extLst>
            <a:ext uri="{FF2B5EF4-FFF2-40B4-BE49-F238E27FC236}">
              <a16:creationId xmlns:a16="http://schemas.microsoft.com/office/drawing/2014/main" id="{0B487BE4-1DFE-4380-89B7-B62FFDD5780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49F3642C-8214-4E51-B05E-834C6094256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FD9E30B7-F608-4C36-AE76-8A00D3A50AA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25" name="Text Box 1">
          <a:extLst>
            <a:ext uri="{FF2B5EF4-FFF2-40B4-BE49-F238E27FC236}">
              <a16:creationId xmlns:a16="http://schemas.microsoft.com/office/drawing/2014/main" id="{09E0FA61-8464-4A5C-9A58-79CB7B179F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26" name="Text Box 1">
          <a:extLst>
            <a:ext uri="{FF2B5EF4-FFF2-40B4-BE49-F238E27FC236}">
              <a16:creationId xmlns:a16="http://schemas.microsoft.com/office/drawing/2014/main" id="{D686EEDF-026A-493F-89C3-03286D0B922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1A72A465-1846-4762-B9B4-BCF1BC25151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28" name="Text Box 1">
          <a:extLst>
            <a:ext uri="{FF2B5EF4-FFF2-40B4-BE49-F238E27FC236}">
              <a16:creationId xmlns:a16="http://schemas.microsoft.com/office/drawing/2014/main" id="{A2ED1584-5C5A-456E-9983-1C56860DF8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8D43E588-FC1B-4CBD-A0E3-CD7539C03B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A416FE15-1A56-4ABA-A389-0685B57F123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38B19A82-9066-4764-BC9A-CACF0247C3E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32" name="Text Box 1">
          <a:extLst>
            <a:ext uri="{FF2B5EF4-FFF2-40B4-BE49-F238E27FC236}">
              <a16:creationId xmlns:a16="http://schemas.microsoft.com/office/drawing/2014/main" id="{D316B052-2248-4E1E-8936-C045A7F38B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FF370C96-B7E6-4035-AE32-3BF4AC5FD8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34" name="Text Box 1">
          <a:extLst>
            <a:ext uri="{FF2B5EF4-FFF2-40B4-BE49-F238E27FC236}">
              <a16:creationId xmlns:a16="http://schemas.microsoft.com/office/drawing/2014/main" id="{5CDA1EA9-56DB-4BD9-9D6B-707A51C73AD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35" name="Text Box 1">
          <a:extLst>
            <a:ext uri="{FF2B5EF4-FFF2-40B4-BE49-F238E27FC236}">
              <a16:creationId xmlns:a16="http://schemas.microsoft.com/office/drawing/2014/main" id="{90E04583-A146-4FD0-8103-FEE152DDA64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6B9995EC-A56C-417E-8FA7-4213B6A876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4F2F3229-5CE2-4BDB-8274-DDC3FBE64B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38" name="Text Box 1">
          <a:extLst>
            <a:ext uri="{FF2B5EF4-FFF2-40B4-BE49-F238E27FC236}">
              <a16:creationId xmlns:a16="http://schemas.microsoft.com/office/drawing/2014/main" id="{EB2AD334-B632-4515-B367-50BDE89C1AB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BAEDE7FE-E75E-4853-8700-405AED3BC1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0" name="Text Box 1">
          <a:extLst>
            <a:ext uri="{FF2B5EF4-FFF2-40B4-BE49-F238E27FC236}">
              <a16:creationId xmlns:a16="http://schemas.microsoft.com/office/drawing/2014/main" id="{582AD408-95A8-4329-BDD8-5223923910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1" name="Text Box 1">
          <a:extLst>
            <a:ext uri="{FF2B5EF4-FFF2-40B4-BE49-F238E27FC236}">
              <a16:creationId xmlns:a16="http://schemas.microsoft.com/office/drawing/2014/main" id="{93426743-F275-4AEE-969B-3EBFF92E545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2" name="Text Box 1">
          <a:extLst>
            <a:ext uri="{FF2B5EF4-FFF2-40B4-BE49-F238E27FC236}">
              <a16:creationId xmlns:a16="http://schemas.microsoft.com/office/drawing/2014/main" id="{50C7DA53-27E0-4392-94F4-B2307F0E2DB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F0D8494A-671B-4A94-B7E2-C42F2A4C756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4" name="Text Box 1">
          <a:extLst>
            <a:ext uri="{FF2B5EF4-FFF2-40B4-BE49-F238E27FC236}">
              <a16:creationId xmlns:a16="http://schemas.microsoft.com/office/drawing/2014/main" id="{AF272A1B-F442-43FD-B893-E27B0FBEB95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EB848FF8-48AF-4438-80D9-E7926550265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6" name="Text Box 1">
          <a:extLst>
            <a:ext uri="{FF2B5EF4-FFF2-40B4-BE49-F238E27FC236}">
              <a16:creationId xmlns:a16="http://schemas.microsoft.com/office/drawing/2014/main" id="{57643895-1580-468C-819A-6315F417BD8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7" name="Text Box 1">
          <a:extLst>
            <a:ext uri="{FF2B5EF4-FFF2-40B4-BE49-F238E27FC236}">
              <a16:creationId xmlns:a16="http://schemas.microsoft.com/office/drawing/2014/main" id="{D9C35213-F598-466B-8B15-5948A3325C2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DA7B7405-C24D-48F8-A729-796707C1E63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115B6962-5B46-4114-BD48-09E8093A0A5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0" name="Text Box 1">
          <a:extLst>
            <a:ext uri="{FF2B5EF4-FFF2-40B4-BE49-F238E27FC236}">
              <a16:creationId xmlns:a16="http://schemas.microsoft.com/office/drawing/2014/main" id="{2F483698-6D43-4994-AB26-B8703F1F09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15131627-CFA5-42A8-9B46-50FC3D5201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2" name="Text Box 1">
          <a:extLst>
            <a:ext uri="{FF2B5EF4-FFF2-40B4-BE49-F238E27FC236}">
              <a16:creationId xmlns:a16="http://schemas.microsoft.com/office/drawing/2014/main" id="{D43B341A-6449-427A-B5F9-E0A083BC8C0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353" name="Text Box 1">
          <a:extLst>
            <a:ext uri="{FF2B5EF4-FFF2-40B4-BE49-F238E27FC236}">
              <a16:creationId xmlns:a16="http://schemas.microsoft.com/office/drawing/2014/main" id="{4ECE0FF7-8BCE-42B5-8178-FB599D670EB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A5AEBBF2-C91E-426C-85C3-628823A3D23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53EA83F5-8B4C-49F6-BE60-C38FFFBB098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56" name="Text Box 1">
          <a:extLst>
            <a:ext uri="{FF2B5EF4-FFF2-40B4-BE49-F238E27FC236}">
              <a16:creationId xmlns:a16="http://schemas.microsoft.com/office/drawing/2014/main" id="{23646CB9-E5CD-4F77-ABB4-0A7C3234A7B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39F52E93-7051-421F-9E77-53263435D8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58" name="Text Box 1">
          <a:extLst>
            <a:ext uri="{FF2B5EF4-FFF2-40B4-BE49-F238E27FC236}">
              <a16:creationId xmlns:a16="http://schemas.microsoft.com/office/drawing/2014/main" id="{6886C90D-41D7-4DDD-B68B-DD2BECB4530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59" name="Text Box 1">
          <a:extLst>
            <a:ext uri="{FF2B5EF4-FFF2-40B4-BE49-F238E27FC236}">
              <a16:creationId xmlns:a16="http://schemas.microsoft.com/office/drawing/2014/main" id="{E5954BCB-17B1-489D-B2A5-B58463AEBFF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B5AC595F-A3E2-4997-A16F-8C82F8589CB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9CAD3AD9-34A7-418D-8A15-40C1A7CEED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B352C829-B696-4399-ACCC-C61F57E3D46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8584BFE4-513D-4E49-AFB7-796A2AD4AE0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64" name="Text Box 1">
          <a:extLst>
            <a:ext uri="{FF2B5EF4-FFF2-40B4-BE49-F238E27FC236}">
              <a16:creationId xmlns:a16="http://schemas.microsoft.com/office/drawing/2014/main" id="{55F1139D-97F4-4C2D-BB4D-6D5271C4EEE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65" name="Text Box 1">
          <a:extLst>
            <a:ext uri="{FF2B5EF4-FFF2-40B4-BE49-F238E27FC236}">
              <a16:creationId xmlns:a16="http://schemas.microsoft.com/office/drawing/2014/main" id="{EADC4892-624E-49FC-9D52-6CEFE4C780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6" name="Text Box 1">
          <a:extLst>
            <a:ext uri="{FF2B5EF4-FFF2-40B4-BE49-F238E27FC236}">
              <a16:creationId xmlns:a16="http://schemas.microsoft.com/office/drawing/2014/main" id="{51CA8698-0951-4596-89BA-A0D1FD7E3A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AABF0BE8-1303-4E4C-B53A-E4DA7FD620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8" name="Text Box 1">
          <a:extLst>
            <a:ext uri="{FF2B5EF4-FFF2-40B4-BE49-F238E27FC236}">
              <a16:creationId xmlns:a16="http://schemas.microsoft.com/office/drawing/2014/main" id="{30A349E0-738E-40C4-BA2E-4F8E698A518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BC152BCF-42BD-49B1-889E-924D00F97FB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70" name="Text Box 1">
          <a:extLst>
            <a:ext uri="{FF2B5EF4-FFF2-40B4-BE49-F238E27FC236}">
              <a16:creationId xmlns:a16="http://schemas.microsoft.com/office/drawing/2014/main" id="{BE06AAFD-4D78-45C5-8A01-49B4392CD31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71" name="Text Box 1">
          <a:extLst>
            <a:ext uri="{FF2B5EF4-FFF2-40B4-BE49-F238E27FC236}">
              <a16:creationId xmlns:a16="http://schemas.microsoft.com/office/drawing/2014/main" id="{66FBCCDD-36F9-447A-99A2-CED6EC9972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72" name="Text Box 1">
          <a:extLst>
            <a:ext uri="{FF2B5EF4-FFF2-40B4-BE49-F238E27FC236}">
              <a16:creationId xmlns:a16="http://schemas.microsoft.com/office/drawing/2014/main" id="{1057DA53-1BF0-4695-8DDA-7116886DDDF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73" name="Text Box 1">
          <a:extLst>
            <a:ext uri="{FF2B5EF4-FFF2-40B4-BE49-F238E27FC236}">
              <a16:creationId xmlns:a16="http://schemas.microsoft.com/office/drawing/2014/main" id="{BF3ECFE2-2841-4811-AD95-652B47A7A09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74" name="Text Box 1">
          <a:extLst>
            <a:ext uri="{FF2B5EF4-FFF2-40B4-BE49-F238E27FC236}">
              <a16:creationId xmlns:a16="http://schemas.microsoft.com/office/drawing/2014/main" id="{5A90DCAA-784C-4BF8-AAC0-BAEFA44EC5A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0A73A0DE-0A62-43AC-A838-20DBAB943F1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76" name="Text Box 1">
          <a:extLst>
            <a:ext uri="{FF2B5EF4-FFF2-40B4-BE49-F238E27FC236}">
              <a16:creationId xmlns:a16="http://schemas.microsoft.com/office/drawing/2014/main" id="{309ABE00-DD0F-44E5-945A-F04E5FAFB7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DC29EC5F-C281-45B5-AD4E-79495F92E6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5F120602-C46E-48D1-BBB6-7FFB1CE0A1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611E8EB6-6266-4435-B497-7AE6770FD6C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80" name="Text Box 1">
          <a:extLst>
            <a:ext uri="{FF2B5EF4-FFF2-40B4-BE49-F238E27FC236}">
              <a16:creationId xmlns:a16="http://schemas.microsoft.com/office/drawing/2014/main" id="{3B347931-23EC-4331-BD48-F071498806F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73F67F8C-4D66-423E-B84E-7C255AF12C0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82" name="Text Box 1">
          <a:extLst>
            <a:ext uri="{FF2B5EF4-FFF2-40B4-BE49-F238E27FC236}">
              <a16:creationId xmlns:a16="http://schemas.microsoft.com/office/drawing/2014/main" id="{EEB78B0C-D268-42C2-AED5-F04D9463131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83" name="Text Box 1">
          <a:extLst>
            <a:ext uri="{FF2B5EF4-FFF2-40B4-BE49-F238E27FC236}">
              <a16:creationId xmlns:a16="http://schemas.microsoft.com/office/drawing/2014/main" id="{775399F0-2D92-4AA2-A1C4-D58E9B46A0D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84" name="Text Box 1">
          <a:extLst>
            <a:ext uri="{FF2B5EF4-FFF2-40B4-BE49-F238E27FC236}">
              <a16:creationId xmlns:a16="http://schemas.microsoft.com/office/drawing/2014/main" id="{B8D6D74C-815B-47BB-8A8C-E13A67CA823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566C2B6B-A83A-4FAA-9071-720752424C6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47EA578A-D80E-4028-8549-CA16E5B2991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50DAABE4-8E8C-4618-9FA2-E5021287B36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388" name="Text Box 1">
          <a:extLst>
            <a:ext uri="{FF2B5EF4-FFF2-40B4-BE49-F238E27FC236}">
              <a16:creationId xmlns:a16="http://schemas.microsoft.com/office/drawing/2014/main" id="{6019A203-7094-4936-BCBD-B6FB99D3172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89" name="Text Box 1">
          <a:extLst>
            <a:ext uri="{FF2B5EF4-FFF2-40B4-BE49-F238E27FC236}">
              <a16:creationId xmlns:a16="http://schemas.microsoft.com/office/drawing/2014/main" id="{51B827CF-C545-4D88-A4FC-3DDA2BCD15D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0" name="Text Box 1">
          <a:extLst>
            <a:ext uri="{FF2B5EF4-FFF2-40B4-BE49-F238E27FC236}">
              <a16:creationId xmlns:a16="http://schemas.microsoft.com/office/drawing/2014/main" id="{7D96B73D-6339-4258-B80F-C251C13677D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8AD47870-AA03-4FA7-8D58-212264EC955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6D582918-B509-4917-A497-AF090CF46F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FC8E8599-29C3-40E8-996B-A715D615FDA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94" name="Text Box 1">
          <a:extLst>
            <a:ext uri="{FF2B5EF4-FFF2-40B4-BE49-F238E27FC236}">
              <a16:creationId xmlns:a16="http://schemas.microsoft.com/office/drawing/2014/main" id="{447307C5-7D66-493A-94C3-453BAF9C1D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1724E2EC-7978-40EF-9446-4CA5770BB83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94F7BBD8-559C-44AC-9F9D-65C93273BE3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397" name="Text Box 1">
          <a:extLst>
            <a:ext uri="{FF2B5EF4-FFF2-40B4-BE49-F238E27FC236}">
              <a16:creationId xmlns:a16="http://schemas.microsoft.com/office/drawing/2014/main" id="{476B044F-8CAC-4C0D-ABC9-AC4EDAA373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78F54E95-02C4-43D9-BBB0-764B9FBADB7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6C412C68-59C5-4876-B0B0-69C633DB889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00" name="Text Box 1">
          <a:extLst>
            <a:ext uri="{FF2B5EF4-FFF2-40B4-BE49-F238E27FC236}">
              <a16:creationId xmlns:a16="http://schemas.microsoft.com/office/drawing/2014/main" id="{D8DDF621-1CBA-4F31-8101-457EC70E476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01" name="Text Box 1">
          <a:extLst>
            <a:ext uri="{FF2B5EF4-FFF2-40B4-BE49-F238E27FC236}">
              <a16:creationId xmlns:a16="http://schemas.microsoft.com/office/drawing/2014/main" id="{16C0F2E1-4993-4468-9FBD-06283E27EF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02" name="Text Box 1">
          <a:extLst>
            <a:ext uri="{FF2B5EF4-FFF2-40B4-BE49-F238E27FC236}">
              <a16:creationId xmlns:a16="http://schemas.microsoft.com/office/drawing/2014/main" id="{22EBD1F7-0723-4737-A7F3-7518EA03A9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03" name="Text Box 1">
          <a:extLst>
            <a:ext uri="{FF2B5EF4-FFF2-40B4-BE49-F238E27FC236}">
              <a16:creationId xmlns:a16="http://schemas.microsoft.com/office/drawing/2014/main" id="{7F2BE655-B95F-4A88-A056-7651CABCBC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04" name="Text Box 1">
          <a:extLst>
            <a:ext uri="{FF2B5EF4-FFF2-40B4-BE49-F238E27FC236}">
              <a16:creationId xmlns:a16="http://schemas.microsoft.com/office/drawing/2014/main" id="{D8FC58BF-5857-47D5-997C-A7AD8C785BA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82BA701F-F3CF-495C-9479-960412083E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06" name="Text Box 1">
          <a:extLst>
            <a:ext uri="{FF2B5EF4-FFF2-40B4-BE49-F238E27FC236}">
              <a16:creationId xmlns:a16="http://schemas.microsoft.com/office/drawing/2014/main" id="{BF5F5983-201B-4B24-8AB4-B470C3F406B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07" name="Text Box 1">
          <a:extLst>
            <a:ext uri="{FF2B5EF4-FFF2-40B4-BE49-F238E27FC236}">
              <a16:creationId xmlns:a16="http://schemas.microsoft.com/office/drawing/2014/main" id="{14B9B38C-DA30-419E-931D-B545A27747D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08" name="Text Box 1">
          <a:extLst>
            <a:ext uri="{FF2B5EF4-FFF2-40B4-BE49-F238E27FC236}">
              <a16:creationId xmlns:a16="http://schemas.microsoft.com/office/drawing/2014/main" id="{D422D95B-84E1-4DBC-BCC8-6C5F60AB4C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09" name="Text Box 1">
          <a:extLst>
            <a:ext uri="{FF2B5EF4-FFF2-40B4-BE49-F238E27FC236}">
              <a16:creationId xmlns:a16="http://schemas.microsoft.com/office/drawing/2014/main" id="{433D80B0-7574-4C19-B07B-BD856F48C4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BB57ABB8-81A5-4CCB-8B31-5795D51EA73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5735DD6C-FA60-4A27-9012-245534C61BD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12" name="Text Box 1">
          <a:extLst>
            <a:ext uri="{FF2B5EF4-FFF2-40B4-BE49-F238E27FC236}">
              <a16:creationId xmlns:a16="http://schemas.microsoft.com/office/drawing/2014/main" id="{96100877-C69E-4B10-B212-C71235DA41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13" name="Text Box 1">
          <a:extLst>
            <a:ext uri="{FF2B5EF4-FFF2-40B4-BE49-F238E27FC236}">
              <a16:creationId xmlns:a16="http://schemas.microsoft.com/office/drawing/2014/main" id="{BA28F2C8-71A3-4CAC-A3C8-757458EA0B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4" name="Text Box 1">
          <a:extLst>
            <a:ext uri="{FF2B5EF4-FFF2-40B4-BE49-F238E27FC236}">
              <a16:creationId xmlns:a16="http://schemas.microsoft.com/office/drawing/2014/main" id="{1F5FE317-5C4F-4A2D-9262-8A08DB1784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5" name="Text Box 1">
          <a:extLst>
            <a:ext uri="{FF2B5EF4-FFF2-40B4-BE49-F238E27FC236}">
              <a16:creationId xmlns:a16="http://schemas.microsoft.com/office/drawing/2014/main" id="{5D3E5E40-7D11-4E76-93B5-47F432F5AF9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F2FBB7A7-29B0-41EB-82D6-16C63C56451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C4C2A6F1-3ADD-4765-BBB2-9A9DB9B84C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18" name="Text Box 1">
          <a:extLst>
            <a:ext uri="{FF2B5EF4-FFF2-40B4-BE49-F238E27FC236}">
              <a16:creationId xmlns:a16="http://schemas.microsoft.com/office/drawing/2014/main" id="{88768533-24B3-4698-A6C8-52277B35E9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19" name="Text Box 1">
          <a:extLst>
            <a:ext uri="{FF2B5EF4-FFF2-40B4-BE49-F238E27FC236}">
              <a16:creationId xmlns:a16="http://schemas.microsoft.com/office/drawing/2014/main" id="{9DEF3C59-0246-4722-B4A4-1F0D012BFC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20" name="Text Box 1">
          <a:extLst>
            <a:ext uri="{FF2B5EF4-FFF2-40B4-BE49-F238E27FC236}">
              <a16:creationId xmlns:a16="http://schemas.microsoft.com/office/drawing/2014/main" id="{2759F24C-47E9-47D0-8DD6-68E32F4C466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875333E4-D64B-4B7D-AE42-32C37216CCF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1575720F-C83F-41BE-B345-98B950EB9F0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A1496722-57AF-4072-BC77-4B02881FB39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4" name="Text Box 1">
          <a:extLst>
            <a:ext uri="{FF2B5EF4-FFF2-40B4-BE49-F238E27FC236}">
              <a16:creationId xmlns:a16="http://schemas.microsoft.com/office/drawing/2014/main" id="{2679C001-D524-4701-B858-C8A709EDC6B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25" name="Text Box 1">
          <a:extLst>
            <a:ext uri="{FF2B5EF4-FFF2-40B4-BE49-F238E27FC236}">
              <a16:creationId xmlns:a16="http://schemas.microsoft.com/office/drawing/2014/main" id="{2762A7AF-55DA-422A-AC45-0174AFAF5D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28B43C25-1F40-4664-AFB2-51F0BCD0FB3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9935B309-039C-4472-8AC6-4C1C26BA6EE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28" name="Text Box 1">
          <a:extLst>
            <a:ext uri="{FF2B5EF4-FFF2-40B4-BE49-F238E27FC236}">
              <a16:creationId xmlns:a16="http://schemas.microsoft.com/office/drawing/2014/main" id="{ADC93DEC-ADE6-470C-86C2-5989FC29423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60363D9B-17D7-4E55-9AE0-80314DD69ED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24904480-69C1-4B24-A599-C6A7D08E3FD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9BDDA553-F0B9-4DF1-BFBE-DB7331EC5C5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2" name="Text Box 1">
          <a:extLst>
            <a:ext uri="{FF2B5EF4-FFF2-40B4-BE49-F238E27FC236}">
              <a16:creationId xmlns:a16="http://schemas.microsoft.com/office/drawing/2014/main" id="{A5D8F7C5-0E83-4947-A571-78DE73369CF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33" name="Text Box 1">
          <a:extLst>
            <a:ext uri="{FF2B5EF4-FFF2-40B4-BE49-F238E27FC236}">
              <a16:creationId xmlns:a16="http://schemas.microsoft.com/office/drawing/2014/main" id="{BAF6BD30-D71D-49FD-A732-4CC36E76F88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34" name="Text Box 1">
          <a:extLst>
            <a:ext uri="{FF2B5EF4-FFF2-40B4-BE49-F238E27FC236}">
              <a16:creationId xmlns:a16="http://schemas.microsoft.com/office/drawing/2014/main" id="{134AD202-C7B2-4A60-98FE-BD64B4308FA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31F04497-2881-40BD-92A9-EF5A707DCBE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36" name="Text Box 1">
          <a:extLst>
            <a:ext uri="{FF2B5EF4-FFF2-40B4-BE49-F238E27FC236}">
              <a16:creationId xmlns:a16="http://schemas.microsoft.com/office/drawing/2014/main" id="{C6981E66-5A1C-43D8-A621-F9145442DF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37" name="Text Box 1">
          <a:extLst>
            <a:ext uri="{FF2B5EF4-FFF2-40B4-BE49-F238E27FC236}">
              <a16:creationId xmlns:a16="http://schemas.microsoft.com/office/drawing/2014/main" id="{94512113-5760-4E30-B456-9B5A30E7189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38" name="Text Box 1">
          <a:extLst>
            <a:ext uri="{FF2B5EF4-FFF2-40B4-BE49-F238E27FC236}">
              <a16:creationId xmlns:a16="http://schemas.microsoft.com/office/drawing/2014/main" id="{ACD8CFE1-6E29-4015-B7D1-426A00E9C83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46947A0B-0A75-4E14-8D57-4535EE6FA51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40" name="Text Box 1">
          <a:extLst>
            <a:ext uri="{FF2B5EF4-FFF2-40B4-BE49-F238E27FC236}">
              <a16:creationId xmlns:a16="http://schemas.microsoft.com/office/drawing/2014/main" id="{C9F9A4D9-596A-45DE-AE95-C7953C8E36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E53B9C6D-E215-4003-BF4F-C3BA06E597B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0B24084C-0AD9-43FB-A89E-75029A14350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3EA9095E-E7AA-45B3-9177-ED1337307C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44" name="Text Box 1">
          <a:extLst>
            <a:ext uri="{FF2B5EF4-FFF2-40B4-BE49-F238E27FC236}">
              <a16:creationId xmlns:a16="http://schemas.microsoft.com/office/drawing/2014/main" id="{DBE435DB-0038-4F66-BD82-660D9BED5E8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45" name="Text Box 1">
          <a:extLst>
            <a:ext uri="{FF2B5EF4-FFF2-40B4-BE49-F238E27FC236}">
              <a16:creationId xmlns:a16="http://schemas.microsoft.com/office/drawing/2014/main" id="{0C11D2DF-73AC-4D7F-B4F7-6644FD6541E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6" name="Text Box 1">
          <a:extLst>
            <a:ext uri="{FF2B5EF4-FFF2-40B4-BE49-F238E27FC236}">
              <a16:creationId xmlns:a16="http://schemas.microsoft.com/office/drawing/2014/main" id="{FBE2DB9F-C553-4CA5-9B0E-6C81D243AF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3039150E-53D4-477D-AEF5-AB2A72AD26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8" name="Text Box 1">
          <a:extLst>
            <a:ext uri="{FF2B5EF4-FFF2-40B4-BE49-F238E27FC236}">
              <a16:creationId xmlns:a16="http://schemas.microsoft.com/office/drawing/2014/main" id="{F8648D8D-9EE9-4FED-BD26-378DFDE3E1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49" name="Text Box 1">
          <a:extLst>
            <a:ext uri="{FF2B5EF4-FFF2-40B4-BE49-F238E27FC236}">
              <a16:creationId xmlns:a16="http://schemas.microsoft.com/office/drawing/2014/main" id="{C49A4961-7231-4996-9F64-9A018FD4FEE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50" name="Text Box 1">
          <a:extLst>
            <a:ext uri="{FF2B5EF4-FFF2-40B4-BE49-F238E27FC236}">
              <a16:creationId xmlns:a16="http://schemas.microsoft.com/office/drawing/2014/main" id="{82368FAD-926E-43E4-A87F-5F6B9BFB082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51" name="Text Box 1">
          <a:extLst>
            <a:ext uri="{FF2B5EF4-FFF2-40B4-BE49-F238E27FC236}">
              <a16:creationId xmlns:a16="http://schemas.microsoft.com/office/drawing/2014/main" id="{2DCD292A-187C-4A9E-A76F-653EE69EB9F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52" name="Text Box 1">
          <a:extLst>
            <a:ext uri="{FF2B5EF4-FFF2-40B4-BE49-F238E27FC236}">
              <a16:creationId xmlns:a16="http://schemas.microsoft.com/office/drawing/2014/main" id="{AE893C72-3172-429E-85B7-51DE522E8A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4882E348-CB34-4013-966F-EC919862DEF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4" name="Text Box 1">
          <a:extLst>
            <a:ext uri="{FF2B5EF4-FFF2-40B4-BE49-F238E27FC236}">
              <a16:creationId xmlns:a16="http://schemas.microsoft.com/office/drawing/2014/main" id="{A6A852F3-B227-46BE-ABC0-87687F9588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4A0F91AE-07EC-4688-8DDA-7715591B72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6" name="Text Box 1">
          <a:extLst>
            <a:ext uri="{FF2B5EF4-FFF2-40B4-BE49-F238E27FC236}">
              <a16:creationId xmlns:a16="http://schemas.microsoft.com/office/drawing/2014/main" id="{964FBB5A-EEDE-47D4-9DED-3E13CA63792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57" name="Text Box 1">
          <a:extLst>
            <a:ext uri="{FF2B5EF4-FFF2-40B4-BE49-F238E27FC236}">
              <a16:creationId xmlns:a16="http://schemas.microsoft.com/office/drawing/2014/main" id="{243299AA-9452-4852-8913-912E7734E34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98BD7BA6-45E9-4D32-95C3-C16D1D885A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B12784CB-D79D-4B0B-BE5C-BC9C96C1005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60" name="Text Box 1">
          <a:extLst>
            <a:ext uri="{FF2B5EF4-FFF2-40B4-BE49-F238E27FC236}">
              <a16:creationId xmlns:a16="http://schemas.microsoft.com/office/drawing/2014/main" id="{08EB7D76-55A6-470A-9D8B-05D1AE6BF05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781D8894-8C45-4ACD-9D67-A7741D5B49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97FB8A17-6BA8-4441-91B8-1DF2E0B9241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3" name="Text Box 1">
          <a:extLst>
            <a:ext uri="{FF2B5EF4-FFF2-40B4-BE49-F238E27FC236}">
              <a16:creationId xmlns:a16="http://schemas.microsoft.com/office/drawing/2014/main" id="{FE925663-FA06-4C8D-9250-A5322353867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4" name="Text Box 1">
          <a:extLst>
            <a:ext uri="{FF2B5EF4-FFF2-40B4-BE49-F238E27FC236}">
              <a16:creationId xmlns:a16="http://schemas.microsoft.com/office/drawing/2014/main" id="{390A50D1-2A4B-4D4C-A992-5ECA20D58CD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1D20F1E3-AADA-4FA4-BEC3-AC14ECD19D1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66" name="Text Box 1">
          <a:extLst>
            <a:ext uri="{FF2B5EF4-FFF2-40B4-BE49-F238E27FC236}">
              <a16:creationId xmlns:a16="http://schemas.microsoft.com/office/drawing/2014/main" id="{F9FF4360-E888-4AFB-8248-E428ADD79B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ECA78151-CB1D-4405-A6E8-76BCDFA919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68" name="Text Box 1">
          <a:extLst>
            <a:ext uri="{FF2B5EF4-FFF2-40B4-BE49-F238E27FC236}">
              <a16:creationId xmlns:a16="http://schemas.microsoft.com/office/drawing/2014/main" id="{2F38EEFF-C75C-4A70-9F70-B19EB903532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69" name="Text Box 1">
          <a:extLst>
            <a:ext uri="{FF2B5EF4-FFF2-40B4-BE49-F238E27FC236}">
              <a16:creationId xmlns:a16="http://schemas.microsoft.com/office/drawing/2014/main" id="{9FBE51E7-E159-4CAD-93FC-64D5A9964B1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70" name="Text Box 1">
          <a:extLst>
            <a:ext uri="{FF2B5EF4-FFF2-40B4-BE49-F238E27FC236}">
              <a16:creationId xmlns:a16="http://schemas.microsoft.com/office/drawing/2014/main" id="{CB583BBB-F80A-45C9-820F-611C04299C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6101AF75-5B9A-4409-9A40-1B42EA1474A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72" name="Text Box 1">
          <a:extLst>
            <a:ext uri="{FF2B5EF4-FFF2-40B4-BE49-F238E27FC236}">
              <a16:creationId xmlns:a16="http://schemas.microsoft.com/office/drawing/2014/main" id="{C9C7CD68-C82E-4764-9E0F-01A7894BE34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11FF6AEA-91D2-4983-B95B-C63E8D975E7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DFEAAFE4-5380-4640-8DC3-1640539933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75" name="Text Box 1">
          <a:extLst>
            <a:ext uri="{FF2B5EF4-FFF2-40B4-BE49-F238E27FC236}">
              <a16:creationId xmlns:a16="http://schemas.microsoft.com/office/drawing/2014/main" id="{D96B082A-79B4-4B67-A32D-62409F21E9E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76" name="Text Box 1">
          <a:extLst>
            <a:ext uri="{FF2B5EF4-FFF2-40B4-BE49-F238E27FC236}">
              <a16:creationId xmlns:a16="http://schemas.microsoft.com/office/drawing/2014/main" id="{4F28CD4C-7EEA-4AAC-ADA5-F65A511A2A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649504F9-7BD2-46A9-BFD2-13E3BEA8DC9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78" name="Text Box 1">
          <a:extLst>
            <a:ext uri="{FF2B5EF4-FFF2-40B4-BE49-F238E27FC236}">
              <a16:creationId xmlns:a16="http://schemas.microsoft.com/office/drawing/2014/main" id="{81EB17A1-BABB-4784-9119-17110D5CD9F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1B36C226-9A87-4247-B44C-562B29AFCDD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0" name="Text Box 1">
          <a:extLst>
            <a:ext uri="{FF2B5EF4-FFF2-40B4-BE49-F238E27FC236}">
              <a16:creationId xmlns:a16="http://schemas.microsoft.com/office/drawing/2014/main" id="{65DA7034-C5DE-4D7F-870A-4FCB7992F1E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1" name="Text Box 1">
          <a:extLst>
            <a:ext uri="{FF2B5EF4-FFF2-40B4-BE49-F238E27FC236}">
              <a16:creationId xmlns:a16="http://schemas.microsoft.com/office/drawing/2014/main" id="{100BE43D-1937-4729-8270-C670F234E55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82" name="Text Box 1">
          <a:extLst>
            <a:ext uri="{FF2B5EF4-FFF2-40B4-BE49-F238E27FC236}">
              <a16:creationId xmlns:a16="http://schemas.microsoft.com/office/drawing/2014/main" id="{8EE167C8-3A3A-44AC-9E00-E63E2DEBD6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C556475C-A6FA-4706-8D0C-8132346D852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484" name="Text Box 1">
          <a:extLst>
            <a:ext uri="{FF2B5EF4-FFF2-40B4-BE49-F238E27FC236}">
              <a16:creationId xmlns:a16="http://schemas.microsoft.com/office/drawing/2014/main" id="{5667806B-C4AE-4288-9030-D0CB795C634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8F5FA89F-9292-4556-B6EE-CCE080DE28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50289F65-ED52-4926-B8B0-4A9F410C04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8A17960C-5CF2-4CE8-B334-D26B461EFE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8" name="Text Box 1">
          <a:extLst>
            <a:ext uri="{FF2B5EF4-FFF2-40B4-BE49-F238E27FC236}">
              <a16:creationId xmlns:a16="http://schemas.microsoft.com/office/drawing/2014/main" id="{344F4119-ECFE-46EF-95C6-5ECFA48F3A7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8A31CBA0-6EC8-4455-82F4-98C41A4BD82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0" name="Text Box 1">
          <a:extLst>
            <a:ext uri="{FF2B5EF4-FFF2-40B4-BE49-F238E27FC236}">
              <a16:creationId xmlns:a16="http://schemas.microsoft.com/office/drawing/2014/main" id="{07628BB0-187C-4F40-9211-E0EED281C50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446C276E-2424-4383-9EDA-FFCD7A2A962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61FCD178-D808-4921-A0A4-A55B946E0C1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323B4846-58AC-4A70-889C-D837660A799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4" name="Text Box 1">
          <a:extLst>
            <a:ext uri="{FF2B5EF4-FFF2-40B4-BE49-F238E27FC236}">
              <a16:creationId xmlns:a16="http://schemas.microsoft.com/office/drawing/2014/main" id="{A83F7186-7B52-405C-86B3-BE1A9605918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A3DABA54-E12A-47E1-80B1-4FC496296E3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6" name="Text Box 1">
          <a:extLst>
            <a:ext uri="{FF2B5EF4-FFF2-40B4-BE49-F238E27FC236}">
              <a16:creationId xmlns:a16="http://schemas.microsoft.com/office/drawing/2014/main" id="{C4641963-9657-453B-815B-44DC6B60E14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7" name="Text Box 1">
          <a:extLst>
            <a:ext uri="{FF2B5EF4-FFF2-40B4-BE49-F238E27FC236}">
              <a16:creationId xmlns:a16="http://schemas.microsoft.com/office/drawing/2014/main" id="{E3FDB959-CAA1-45FB-A0BE-1189DA9263D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A2C27820-9519-4129-8C17-8AE3AD30CA8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499" name="Text Box 1">
          <a:extLst>
            <a:ext uri="{FF2B5EF4-FFF2-40B4-BE49-F238E27FC236}">
              <a16:creationId xmlns:a16="http://schemas.microsoft.com/office/drawing/2014/main" id="{0AC0E1EE-5DBB-4BA7-9A6B-9E6B3281614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0" name="Text Box 1">
          <a:extLst>
            <a:ext uri="{FF2B5EF4-FFF2-40B4-BE49-F238E27FC236}">
              <a16:creationId xmlns:a16="http://schemas.microsoft.com/office/drawing/2014/main" id="{5BFDE26B-156A-4DC8-9816-B56E91D34BB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BF4CF797-C0B6-435E-A0D5-B24C90E4DF4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2" name="Text Box 1">
          <a:extLst>
            <a:ext uri="{FF2B5EF4-FFF2-40B4-BE49-F238E27FC236}">
              <a16:creationId xmlns:a16="http://schemas.microsoft.com/office/drawing/2014/main" id="{4E525A90-2503-412F-BB71-842FDB5B94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1B6C8C27-3C6B-4887-87FA-9F35D4393A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1B2AA6D4-90E4-458C-81A9-91F116BE0BB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05" name="Text Box 1">
          <a:extLst>
            <a:ext uri="{FF2B5EF4-FFF2-40B4-BE49-F238E27FC236}">
              <a16:creationId xmlns:a16="http://schemas.microsoft.com/office/drawing/2014/main" id="{75002100-E5E3-4C33-BE68-B2BD6D67938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11670760-A150-4912-9565-B24EF921783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2577AE93-A4FE-43A8-9252-70FA9C1C8F3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08" name="Text Box 1">
          <a:extLst>
            <a:ext uri="{FF2B5EF4-FFF2-40B4-BE49-F238E27FC236}">
              <a16:creationId xmlns:a16="http://schemas.microsoft.com/office/drawing/2014/main" id="{A9553EEC-7A38-40E2-8630-FCC03CF5227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91A4A963-E13D-48BA-B1CC-5C450DB1BD6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EC4201DB-9040-4E0B-8F0D-9B152BDE086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1" name="Text Box 1">
          <a:extLst>
            <a:ext uri="{FF2B5EF4-FFF2-40B4-BE49-F238E27FC236}">
              <a16:creationId xmlns:a16="http://schemas.microsoft.com/office/drawing/2014/main" id="{F21412DC-CFBD-4AFD-BC28-C73C64516A1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2" name="Text Box 1">
          <a:extLst>
            <a:ext uri="{FF2B5EF4-FFF2-40B4-BE49-F238E27FC236}">
              <a16:creationId xmlns:a16="http://schemas.microsoft.com/office/drawing/2014/main" id="{78945765-0690-4B1D-B322-37B0C51803B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857EA636-64C9-442B-853E-5A36D60D236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14" name="Text Box 1">
          <a:extLst>
            <a:ext uri="{FF2B5EF4-FFF2-40B4-BE49-F238E27FC236}">
              <a16:creationId xmlns:a16="http://schemas.microsoft.com/office/drawing/2014/main" id="{8A0571CB-4040-4973-A35B-D22D935B46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F6E9B57C-65AD-4CB3-8003-8B6AD13702E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04FA8FBB-D5A3-4377-B1D8-F92DFB216D8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B246D413-A1AC-4307-A0AA-325DF455395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8" name="Text Box 1">
          <a:extLst>
            <a:ext uri="{FF2B5EF4-FFF2-40B4-BE49-F238E27FC236}">
              <a16:creationId xmlns:a16="http://schemas.microsoft.com/office/drawing/2014/main" id="{BA0D6B41-A1AF-4F5D-9FCE-24155A7FAA0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659CB768-888D-4B52-9066-8AC7529F99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0" name="Text Box 1">
          <a:extLst>
            <a:ext uri="{FF2B5EF4-FFF2-40B4-BE49-F238E27FC236}">
              <a16:creationId xmlns:a16="http://schemas.microsoft.com/office/drawing/2014/main" id="{1BEFB8C8-1004-466C-8C17-34A5E2C1157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1" name="Text Box 1">
          <a:extLst>
            <a:ext uri="{FF2B5EF4-FFF2-40B4-BE49-F238E27FC236}">
              <a16:creationId xmlns:a16="http://schemas.microsoft.com/office/drawing/2014/main" id="{1F442D56-1895-4C6D-9CDB-95970815D6A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63F028B9-3FDB-4318-A3C2-C4B0FA84EC7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93B1002C-6AC6-4D53-847D-0B6683D11A3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4D6C5145-3368-4FDC-A0B3-5B6F79A63BC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E640DAC4-393B-4720-8E37-4E74025AB0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6" name="Text Box 1">
          <a:extLst>
            <a:ext uri="{FF2B5EF4-FFF2-40B4-BE49-F238E27FC236}">
              <a16:creationId xmlns:a16="http://schemas.microsoft.com/office/drawing/2014/main" id="{355903DC-F42D-4B12-92A0-97CFA0B4CA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7" name="Text Box 1">
          <a:extLst>
            <a:ext uri="{FF2B5EF4-FFF2-40B4-BE49-F238E27FC236}">
              <a16:creationId xmlns:a16="http://schemas.microsoft.com/office/drawing/2014/main" id="{F0ACDC5D-5E1E-41EF-B5AC-642D0F605A9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8" name="Text Box 1">
          <a:extLst>
            <a:ext uri="{FF2B5EF4-FFF2-40B4-BE49-F238E27FC236}">
              <a16:creationId xmlns:a16="http://schemas.microsoft.com/office/drawing/2014/main" id="{C6F922F5-A680-4174-AF8D-7E63427B07F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2B5A197C-268E-4ECC-B8F2-E075A42E246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30" name="Text Box 1">
          <a:extLst>
            <a:ext uri="{FF2B5EF4-FFF2-40B4-BE49-F238E27FC236}">
              <a16:creationId xmlns:a16="http://schemas.microsoft.com/office/drawing/2014/main" id="{CA891BFB-7764-4AF2-95B6-EF4DCCCCB1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0FF744C8-8C81-46F5-9AE0-3FF38F27C65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32" name="Text Box 1">
          <a:extLst>
            <a:ext uri="{FF2B5EF4-FFF2-40B4-BE49-F238E27FC236}">
              <a16:creationId xmlns:a16="http://schemas.microsoft.com/office/drawing/2014/main" id="{6E2A9DC5-B9C3-4E53-ADE8-DED8641DBA2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33" name="Text Box 1">
          <a:extLst>
            <a:ext uri="{FF2B5EF4-FFF2-40B4-BE49-F238E27FC236}">
              <a16:creationId xmlns:a16="http://schemas.microsoft.com/office/drawing/2014/main" id="{D5DC3077-6676-4210-80F1-FE5747785D6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E4684F4E-37A3-4F4D-AC62-40085D8F420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C9E66BC0-C57B-4E2E-A1A6-00B7F371F6C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36" name="Text Box 1">
          <a:extLst>
            <a:ext uri="{FF2B5EF4-FFF2-40B4-BE49-F238E27FC236}">
              <a16:creationId xmlns:a16="http://schemas.microsoft.com/office/drawing/2014/main" id="{850188DB-F090-490F-A64F-0E1D0FC096D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7CDB4AA9-354C-4937-9C68-3CF18A513D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38" name="Text Box 1">
          <a:extLst>
            <a:ext uri="{FF2B5EF4-FFF2-40B4-BE49-F238E27FC236}">
              <a16:creationId xmlns:a16="http://schemas.microsoft.com/office/drawing/2014/main" id="{EFBACCAD-24B7-4730-B32C-26559119CC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39" name="Text Box 1">
          <a:extLst>
            <a:ext uri="{FF2B5EF4-FFF2-40B4-BE49-F238E27FC236}">
              <a16:creationId xmlns:a16="http://schemas.microsoft.com/office/drawing/2014/main" id="{AA5D7EF9-EC0E-495E-8A19-BD3E62D7B17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C77E6965-BB63-4474-8D30-DF01C5ED3F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114DE298-389D-434D-BFF8-7642AB0A6E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2" name="Text Box 1">
          <a:extLst>
            <a:ext uri="{FF2B5EF4-FFF2-40B4-BE49-F238E27FC236}">
              <a16:creationId xmlns:a16="http://schemas.microsoft.com/office/drawing/2014/main" id="{78B55114-1A97-4ABC-BE37-5D07D8C189C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DBE4F765-4C20-48E9-B3FE-3727C6BF1FA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4" name="Text Box 1">
          <a:extLst>
            <a:ext uri="{FF2B5EF4-FFF2-40B4-BE49-F238E27FC236}">
              <a16:creationId xmlns:a16="http://schemas.microsoft.com/office/drawing/2014/main" id="{E5868594-2C4D-462D-B259-823ED57ECA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5" name="Text Box 1">
          <a:extLst>
            <a:ext uri="{FF2B5EF4-FFF2-40B4-BE49-F238E27FC236}">
              <a16:creationId xmlns:a16="http://schemas.microsoft.com/office/drawing/2014/main" id="{F6190C6F-5539-4A92-B512-9E171A773F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1916C579-1C63-4856-9869-F7D3840BF31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9EEEFDCA-CFF8-49A9-899D-B41ADD09F83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34776B41-2682-4104-B77E-32728B66973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78BAB073-C6A0-40CD-82A3-B59BDBC90D1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0" name="Text Box 1">
          <a:extLst>
            <a:ext uri="{FF2B5EF4-FFF2-40B4-BE49-F238E27FC236}">
              <a16:creationId xmlns:a16="http://schemas.microsoft.com/office/drawing/2014/main" id="{DA1D8129-24DB-43A9-B176-F3F6C3579B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1" name="Text Box 1">
          <a:extLst>
            <a:ext uri="{FF2B5EF4-FFF2-40B4-BE49-F238E27FC236}">
              <a16:creationId xmlns:a16="http://schemas.microsoft.com/office/drawing/2014/main" id="{41127879-A7B4-499E-946A-ACD2A44DBD5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8DEA3B8E-7E61-4311-BA70-7F16399AA11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2DFB13BA-8B5A-452D-A3D4-6F0186E9B45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62C847EF-B4E0-468E-B3FC-3D3E678B162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BAD529B4-1D8E-4702-AC23-7608B7A4CF6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56" name="Text Box 1">
          <a:extLst>
            <a:ext uri="{FF2B5EF4-FFF2-40B4-BE49-F238E27FC236}">
              <a16:creationId xmlns:a16="http://schemas.microsoft.com/office/drawing/2014/main" id="{1BB9C6A6-105F-43FD-B60C-14431812890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57" name="Text Box 1">
          <a:extLst>
            <a:ext uri="{FF2B5EF4-FFF2-40B4-BE49-F238E27FC236}">
              <a16:creationId xmlns:a16="http://schemas.microsoft.com/office/drawing/2014/main" id="{80175E45-A1E8-4FC1-BE90-9265EB9E41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58" name="Text Box 1">
          <a:extLst>
            <a:ext uri="{FF2B5EF4-FFF2-40B4-BE49-F238E27FC236}">
              <a16:creationId xmlns:a16="http://schemas.microsoft.com/office/drawing/2014/main" id="{753DB18F-73A4-4D70-BB5B-A1B65EB2DB2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59" name="Text Box 1">
          <a:extLst>
            <a:ext uri="{FF2B5EF4-FFF2-40B4-BE49-F238E27FC236}">
              <a16:creationId xmlns:a16="http://schemas.microsoft.com/office/drawing/2014/main" id="{5EEF102C-11F3-4108-8BDD-118B5D8AB2A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A0C150CD-E678-4290-B68C-F2BC6CEB81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A8357407-6950-415C-BB12-0ABE135977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62" name="Text Box 1">
          <a:extLst>
            <a:ext uri="{FF2B5EF4-FFF2-40B4-BE49-F238E27FC236}">
              <a16:creationId xmlns:a16="http://schemas.microsoft.com/office/drawing/2014/main" id="{D2114502-87D3-4F54-9658-2B1834208D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63" name="Text Box 1">
          <a:extLst>
            <a:ext uri="{FF2B5EF4-FFF2-40B4-BE49-F238E27FC236}">
              <a16:creationId xmlns:a16="http://schemas.microsoft.com/office/drawing/2014/main" id="{B4CA5847-F886-4F5C-AFF1-DA4924EF77F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E05B29B1-75D5-4C33-B0AF-453FC56332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4AC018EF-FA0F-4C91-8D93-9A0C8D7EC7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66" name="Text Box 1">
          <a:extLst>
            <a:ext uri="{FF2B5EF4-FFF2-40B4-BE49-F238E27FC236}">
              <a16:creationId xmlns:a16="http://schemas.microsoft.com/office/drawing/2014/main" id="{048CB04D-A733-43EA-AA2A-89B619D5E50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D929AED8-4D01-4CCA-A075-16B6854D7A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68" name="Text Box 1">
          <a:extLst>
            <a:ext uri="{FF2B5EF4-FFF2-40B4-BE49-F238E27FC236}">
              <a16:creationId xmlns:a16="http://schemas.microsoft.com/office/drawing/2014/main" id="{A3C354A0-F8C3-4195-A2A1-CE62FA40BD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69" name="Text Box 1">
          <a:extLst>
            <a:ext uri="{FF2B5EF4-FFF2-40B4-BE49-F238E27FC236}">
              <a16:creationId xmlns:a16="http://schemas.microsoft.com/office/drawing/2014/main" id="{B15C5CB9-DA0B-451A-B67D-A8A0207174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3EFC5E14-668C-433F-B73A-09E6BC62915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0B9C2F4E-E7FD-4EDD-B72D-183A322A2CC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72" name="Text Box 1">
          <a:extLst>
            <a:ext uri="{FF2B5EF4-FFF2-40B4-BE49-F238E27FC236}">
              <a16:creationId xmlns:a16="http://schemas.microsoft.com/office/drawing/2014/main" id="{769236EA-9EA7-467C-A76D-7B448D1AB1A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BF39FA63-B496-4B5C-979B-946AD4E930A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C57BA7F9-AD49-4AD4-9DDB-128DC2A2F63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75" name="Text Box 1">
          <a:extLst>
            <a:ext uri="{FF2B5EF4-FFF2-40B4-BE49-F238E27FC236}">
              <a16:creationId xmlns:a16="http://schemas.microsoft.com/office/drawing/2014/main" id="{86C1307A-66B6-412A-B874-398720A7624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39C52863-0131-4ABB-B6FF-B35AFAC64E6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1F7BD2A4-115B-4076-B04D-BD81FA8A839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4B874F55-3184-41A2-A58B-0B0A52F6014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74EE1BCD-89C3-401B-80FD-B0936BCB0F4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0" name="Text Box 1">
          <a:extLst>
            <a:ext uri="{FF2B5EF4-FFF2-40B4-BE49-F238E27FC236}">
              <a16:creationId xmlns:a16="http://schemas.microsoft.com/office/drawing/2014/main" id="{4AF38949-3DE6-406C-B787-316EF2C2E63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1" name="Text Box 1">
          <a:extLst>
            <a:ext uri="{FF2B5EF4-FFF2-40B4-BE49-F238E27FC236}">
              <a16:creationId xmlns:a16="http://schemas.microsoft.com/office/drawing/2014/main" id="{B8DC81CD-A9EE-4F2E-A5E3-BC561946C02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88E8C33C-3C0C-44D8-BF66-1FAB25821F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3" name="Text Box 1">
          <a:extLst>
            <a:ext uri="{FF2B5EF4-FFF2-40B4-BE49-F238E27FC236}">
              <a16:creationId xmlns:a16="http://schemas.microsoft.com/office/drawing/2014/main" id="{32E3C721-A7A1-47C0-9E2F-A05A3DE54B6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4" name="Text Box 1">
          <a:extLst>
            <a:ext uri="{FF2B5EF4-FFF2-40B4-BE49-F238E27FC236}">
              <a16:creationId xmlns:a16="http://schemas.microsoft.com/office/drawing/2014/main" id="{7F50841A-9FD6-4982-87B7-266C8419C1D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D7C41EFB-D737-46E9-9A0F-5E97F0548AD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E82F608A-B175-41A8-B890-45F89E75284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7" name="Text Box 1">
          <a:extLst>
            <a:ext uri="{FF2B5EF4-FFF2-40B4-BE49-F238E27FC236}">
              <a16:creationId xmlns:a16="http://schemas.microsoft.com/office/drawing/2014/main" id="{0B86B68F-0843-4BB8-8554-15EDFEB2EAA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AA971DFA-6631-447E-8CCC-DCAD1E215A2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89" name="Text Box 1">
          <a:extLst>
            <a:ext uri="{FF2B5EF4-FFF2-40B4-BE49-F238E27FC236}">
              <a16:creationId xmlns:a16="http://schemas.microsoft.com/office/drawing/2014/main" id="{955D6141-08F5-410F-A490-A91E3B53A0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0" name="Text Box 1">
          <a:extLst>
            <a:ext uri="{FF2B5EF4-FFF2-40B4-BE49-F238E27FC236}">
              <a16:creationId xmlns:a16="http://schemas.microsoft.com/office/drawing/2014/main" id="{F1C08F9A-80B2-41BC-8175-C19076BC5B1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9B39248C-93F8-4375-B2ED-F52C70D5914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2" name="Text Box 1">
          <a:extLst>
            <a:ext uri="{FF2B5EF4-FFF2-40B4-BE49-F238E27FC236}">
              <a16:creationId xmlns:a16="http://schemas.microsoft.com/office/drawing/2014/main" id="{DEA09E65-C07E-4460-BA0A-B2BDF122BB0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593" name="Text Box 1">
          <a:extLst>
            <a:ext uri="{FF2B5EF4-FFF2-40B4-BE49-F238E27FC236}">
              <a16:creationId xmlns:a16="http://schemas.microsoft.com/office/drawing/2014/main" id="{B5C39163-5D44-415D-A254-6144378F643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E50BF58C-DF98-4D21-B10E-5964962306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95" name="Text Box 1">
          <a:extLst>
            <a:ext uri="{FF2B5EF4-FFF2-40B4-BE49-F238E27FC236}">
              <a16:creationId xmlns:a16="http://schemas.microsoft.com/office/drawing/2014/main" id="{501C8DEF-AEE3-4020-A8DE-96051FC7DC4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70880FC9-E56F-47CE-881F-BCB2D1FDEB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6914C07B-A7C6-4EBB-B3D4-D33ABA5064F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98" name="Text Box 1">
          <a:extLst>
            <a:ext uri="{FF2B5EF4-FFF2-40B4-BE49-F238E27FC236}">
              <a16:creationId xmlns:a16="http://schemas.microsoft.com/office/drawing/2014/main" id="{BE3E9985-4AA2-469C-A0DA-E25160EB6B4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599" name="Text Box 1">
          <a:extLst>
            <a:ext uri="{FF2B5EF4-FFF2-40B4-BE49-F238E27FC236}">
              <a16:creationId xmlns:a16="http://schemas.microsoft.com/office/drawing/2014/main" id="{975A6D51-4DE9-4949-95F4-D6C1569B2D9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5C48F73D-016D-46F6-AFF3-53EF0263B2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1" name="Text Box 1">
          <a:extLst>
            <a:ext uri="{FF2B5EF4-FFF2-40B4-BE49-F238E27FC236}">
              <a16:creationId xmlns:a16="http://schemas.microsoft.com/office/drawing/2014/main" id="{743595EC-B80D-46D1-97E5-494E15FD128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0A1F3512-63FD-457B-AC7A-08036F46DF8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7B70AC74-8226-43E3-8247-4DCDEE0D322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04" name="Text Box 1">
          <a:extLst>
            <a:ext uri="{FF2B5EF4-FFF2-40B4-BE49-F238E27FC236}">
              <a16:creationId xmlns:a16="http://schemas.microsoft.com/office/drawing/2014/main" id="{6730E706-19B6-4198-A795-D7AE7E9A06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05" name="Text Box 1">
          <a:extLst>
            <a:ext uri="{FF2B5EF4-FFF2-40B4-BE49-F238E27FC236}">
              <a16:creationId xmlns:a16="http://schemas.microsoft.com/office/drawing/2014/main" id="{E0B3222B-C60D-4A19-B313-E1C2ABC9EAC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2BEB47F8-A585-44C7-A879-195BE45386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7" name="Text Box 1">
          <a:extLst>
            <a:ext uri="{FF2B5EF4-FFF2-40B4-BE49-F238E27FC236}">
              <a16:creationId xmlns:a16="http://schemas.microsoft.com/office/drawing/2014/main" id="{B0DBD135-1453-48DB-BCF9-FE6A155F498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8" name="Text Box 1">
          <a:extLst>
            <a:ext uri="{FF2B5EF4-FFF2-40B4-BE49-F238E27FC236}">
              <a16:creationId xmlns:a16="http://schemas.microsoft.com/office/drawing/2014/main" id="{DE8D7441-525B-42CE-BA9D-490AFC0D9E4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B4EFFEC1-BB74-4785-BC39-B2D186274EA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10" name="Text Box 1">
          <a:extLst>
            <a:ext uri="{FF2B5EF4-FFF2-40B4-BE49-F238E27FC236}">
              <a16:creationId xmlns:a16="http://schemas.microsoft.com/office/drawing/2014/main" id="{8FE1B652-920B-4E9F-815E-F5AAD6C532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11" name="Text Box 1">
          <a:extLst>
            <a:ext uri="{FF2B5EF4-FFF2-40B4-BE49-F238E27FC236}">
              <a16:creationId xmlns:a16="http://schemas.microsoft.com/office/drawing/2014/main" id="{4E49F493-954D-4730-A92E-E2FDEB278CA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07396105-0C78-4914-89D4-15583634B4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13" name="Text Box 1">
          <a:extLst>
            <a:ext uri="{FF2B5EF4-FFF2-40B4-BE49-F238E27FC236}">
              <a16:creationId xmlns:a16="http://schemas.microsoft.com/office/drawing/2014/main" id="{0B18D0C6-D220-45D3-BF87-FAA76515F9D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14" name="Text Box 1">
          <a:extLst>
            <a:ext uri="{FF2B5EF4-FFF2-40B4-BE49-F238E27FC236}">
              <a16:creationId xmlns:a16="http://schemas.microsoft.com/office/drawing/2014/main" id="{681CE2B8-4CB4-4527-A4F5-1A58F4F3A0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50B09039-A509-4625-8328-046F8181A7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16" name="Text Box 1">
          <a:extLst>
            <a:ext uri="{FF2B5EF4-FFF2-40B4-BE49-F238E27FC236}">
              <a16:creationId xmlns:a16="http://schemas.microsoft.com/office/drawing/2014/main" id="{52E2ACDB-6E01-4334-B4C7-453B9240A5F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44270C1E-7D07-460A-B2D3-2AEA5EF0E7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2DF958C0-09DE-4DA9-AAC8-300B10EA4E2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19" name="Text Box 1">
          <a:extLst>
            <a:ext uri="{FF2B5EF4-FFF2-40B4-BE49-F238E27FC236}">
              <a16:creationId xmlns:a16="http://schemas.microsoft.com/office/drawing/2014/main" id="{3350E93C-F86A-4618-9B0F-8CE7693234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20" name="Text Box 1">
          <a:extLst>
            <a:ext uri="{FF2B5EF4-FFF2-40B4-BE49-F238E27FC236}">
              <a16:creationId xmlns:a16="http://schemas.microsoft.com/office/drawing/2014/main" id="{F9AE7D55-1774-431C-B733-DC0EB26A888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17CBC9A6-6FC4-4683-B628-7A8C23B0B88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22" name="Text Box 1">
          <a:extLst>
            <a:ext uri="{FF2B5EF4-FFF2-40B4-BE49-F238E27FC236}">
              <a16:creationId xmlns:a16="http://schemas.microsoft.com/office/drawing/2014/main" id="{6D9F13C8-A569-4A5E-AED3-DE48180EF8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23" name="Text Box 1">
          <a:extLst>
            <a:ext uri="{FF2B5EF4-FFF2-40B4-BE49-F238E27FC236}">
              <a16:creationId xmlns:a16="http://schemas.microsoft.com/office/drawing/2014/main" id="{A8B38875-2FF0-4DBE-AC51-6C2362E59A6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24" name="Text Box 1">
          <a:extLst>
            <a:ext uri="{FF2B5EF4-FFF2-40B4-BE49-F238E27FC236}">
              <a16:creationId xmlns:a16="http://schemas.microsoft.com/office/drawing/2014/main" id="{6240D0EA-CEAA-49AF-8A51-1DCDEE28D02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25" name="Text Box 1">
          <a:extLst>
            <a:ext uri="{FF2B5EF4-FFF2-40B4-BE49-F238E27FC236}">
              <a16:creationId xmlns:a16="http://schemas.microsoft.com/office/drawing/2014/main" id="{7B0FAA56-E993-403C-95A7-EF50E133A7F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26" name="Text Box 1">
          <a:extLst>
            <a:ext uri="{FF2B5EF4-FFF2-40B4-BE49-F238E27FC236}">
              <a16:creationId xmlns:a16="http://schemas.microsoft.com/office/drawing/2014/main" id="{9FB9539D-8E98-42DA-B832-B27EB40C1CF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81599EAA-1DBD-4776-8ECB-A4B3946115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628" name="Text Box 1">
          <a:extLst>
            <a:ext uri="{FF2B5EF4-FFF2-40B4-BE49-F238E27FC236}">
              <a16:creationId xmlns:a16="http://schemas.microsoft.com/office/drawing/2014/main" id="{500E54BB-A60E-4456-87D0-42A010DBA1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29" name="Text Box 1">
          <a:extLst>
            <a:ext uri="{FF2B5EF4-FFF2-40B4-BE49-F238E27FC236}">
              <a16:creationId xmlns:a16="http://schemas.microsoft.com/office/drawing/2014/main" id="{5ACC487A-CB88-4663-B016-FED4A453E93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0" name="Text Box 1">
          <a:extLst>
            <a:ext uri="{FF2B5EF4-FFF2-40B4-BE49-F238E27FC236}">
              <a16:creationId xmlns:a16="http://schemas.microsoft.com/office/drawing/2014/main" id="{C4734B26-2C3F-4980-B0ED-E2C962F1B4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1" name="Text Box 1">
          <a:extLst>
            <a:ext uri="{FF2B5EF4-FFF2-40B4-BE49-F238E27FC236}">
              <a16:creationId xmlns:a16="http://schemas.microsoft.com/office/drawing/2014/main" id="{DCA88505-F1FB-4F7B-90BE-9D50E633362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2" name="Text Box 1">
          <a:extLst>
            <a:ext uri="{FF2B5EF4-FFF2-40B4-BE49-F238E27FC236}">
              <a16:creationId xmlns:a16="http://schemas.microsoft.com/office/drawing/2014/main" id="{549BCCAF-FFD4-4BDF-AFDC-3AD7E51218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88AF880A-95A3-48DA-95B6-DDD49939C68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44367CCD-A8BD-4EBA-8186-BC851B96C8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5" name="Text Box 1">
          <a:extLst>
            <a:ext uri="{FF2B5EF4-FFF2-40B4-BE49-F238E27FC236}">
              <a16:creationId xmlns:a16="http://schemas.microsoft.com/office/drawing/2014/main" id="{55F4A776-5331-4F6C-9F31-38E04E5AA50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36" name="Text Box 1">
          <a:extLst>
            <a:ext uri="{FF2B5EF4-FFF2-40B4-BE49-F238E27FC236}">
              <a16:creationId xmlns:a16="http://schemas.microsoft.com/office/drawing/2014/main" id="{076FB6F1-FFF0-44B8-8B6E-B87648188D5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37" name="Text Box 1">
          <a:extLst>
            <a:ext uri="{FF2B5EF4-FFF2-40B4-BE49-F238E27FC236}">
              <a16:creationId xmlns:a16="http://schemas.microsoft.com/office/drawing/2014/main" id="{96B7884A-8ACB-46DB-AB35-D5BA31AB0F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38" name="Text Box 1">
          <a:extLst>
            <a:ext uri="{FF2B5EF4-FFF2-40B4-BE49-F238E27FC236}">
              <a16:creationId xmlns:a16="http://schemas.microsoft.com/office/drawing/2014/main" id="{C45D2F62-CA99-456F-AAEB-80E3C7BD20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A808CE3F-F8B1-4382-BDA0-82B40AAA978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6570312F-6409-4E5A-BF96-6CF39F56A92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6622D71F-CF7E-4D90-949B-FE1E40AD035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42" name="Text Box 1">
          <a:extLst>
            <a:ext uri="{FF2B5EF4-FFF2-40B4-BE49-F238E27FC236}">
              <a16:creationId xmlns:a16="http://schemas.microsoft.com/office/drawing/2014/main" id="{9254F8C5-1704-456F-BC81-3BDE9FA76EC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43" name="Text Box 1">
          <a:extLst>
            <a:ext uri="{FF2B5EF4-FFF2-40B4-BE49-F238E27FC236}">
              <a16:creationId xmlns:a16="http://schemas.microsoft.com/office/drawing/2014/main" id="{CB576842-A789-412C-8A38-594E25B58E8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44" name="Text Box 1">
          <a:extLst>
            <a:ext uri="{FF2B5EF4-FFF2-40B4-BE49-F238E27FC236}">
              <a16:creationId xmlns:a16="http://schemas.microsoft.com/office/drawing/2014/main" id="{434A0ACC-428F-49C4-8F14-3533340C54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9BE9560D-9185-404C-BB20-6C177396AFF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46" name="Text Box 1">
          <a:extLst>
            <a:ext uri="{FF2B5EF4-FFF2-40B4-BE49-F238E27FC236}">
              <a16:creationId xmlns:a16="http://schemas.microsoft.com/office/drawing/2014/main" id="{EA504FC2-06F2-400D-AC00-BA157364D7B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C93C32C-75CA-4645-9E6A-433F67D8E68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C8F2CE78-E79B-4D54-A8C5-E03E90B48BE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49" name="Text Box 1">
          <a:extLst>
            <a:ext uri="{FF2B5EF4-FFF2-40B4-BE49-F238E27FC236}">
              <a16:creationId xmlns:a16="http://schemas.microsoft.com/office/drawing/2014/main" id="{E95A6A11-23B9-4B66-86C7-F524D37E280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E139AFAE-92B2-4E34-ADF0-E3A01FA7100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B258EBB7-4F9A-4BF1-A9A1-7A8C98BEFA8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52" name="Text Box 1">
          <a:extLst>
            <a:ext uri="{FF2B5EF4-FFF2-40B4-BE49-F238E27FC236}">
              <a16:creationId xmlns:a16="http://schemas.microsoft.com/office/drawing/2014/main" id="{7B12A02A-ED11-4BDE-BE9C-8730C8541EF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FE250BF6-5A97-4B2C-AB51-94F1578A0A9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4" name="Text Box 1">
          <a:extLst>
            <a:ext uri="{FF2B5EF4-FFF2-40B4-BE49-F238E27FC236}">
              <a16:creationId xmlns:a16="http://schemas.microsoft.com/office/drawing/2014/main" id="{71106C91-6487-45D6-9BA2-26221B486D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5" name="Text Box 1">
          <a:extLst>
            <a:ext uri="{FF2B5EF4-FFF2-40B4-BE49-F238E27FC236}">
              <a16:creationId xmlns:a16="http://schemas.microsoft.com/office/drawing/2014/main" id="{5667F4F2-500A-40E0-8AEC-0F0C10EE0EF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4636DCF3-0CD0-4B8A-8912-28EF2657F24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30BD2F85-A24D-4A56-B0B1-9CFD4E0AF4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58" name="Text Box 1">
          <a:extLst>
            <a:ext uri="{FF2B5EF4-FFF2-40B4-BE49-F238E27FC236}">
              <a16:creationId xmlns:a16="http://schemas.microsoft.com/office/drawing/2014/main" id="{98A7EF56-C56B-46BE-A823-C7F7D5DC5A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7C3B5066-93DE-4474-BDA1-0FDB5662BF6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60" name="Text Box 1">
          <a:extLst>
            <a:ext uri="{FF2B5EF4-FFF2-40B4-BE49-F238E27FC236}">
              <a16:creationId xmlns:a16="http://schemas.microsoft.com/office/drawing/2014/main" id="{D4E29D53-BE2B-4643-9F20-9E1515A067F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5FBC71AD-D3EC-42B3-BAE4-7BD8F9B4245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2" name="Text Box 1">
          <a:extLst>
            <a:ext uri="{FF2B5EF4-FFF2-40B4-BE49-F238E27FC236}">
              <a16:creationId xmlns:a16="http://schemas.microsoft.com/office/drawing/2014/main" id="{BCC50229-FA0B-47D3-9E55-E87B8918F23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4A78831E-F982-4C95-A27B-4094639932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4" name="Text Box 1">
          <a:extLst>
            <a:ext uri="{FF2B5EF4-FFF2-40B4-BE49-F238E27FC236}">
              <a16:creationId xmlns:a16="http://schemas.microsoft.com/office/drawing/2014/main" id="{9F1EDED6-5383-4F4B-92A3-ECD6661D6D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753EA9FF-D12D-4358-9029-B0710E2B48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EB1D591C-4D3E-4FEF-9935-A20DD596A73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834C77FB-88CE-4F44-9895-52AF0E92F51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68" name="Text Box 1">
          <a:extLst>
            <a:ext uri="{FF2B5EF4-FFF2-40B4-BE49-F238E27FC236}">
              <a16:creationId xmlns:a16="http://schemas.microsoft.com/office/drawing/2014/main" id="{8F9E0C9B-1D86-45E8-B88B-9E66E2F5358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017BA18A-ACE7-4DD1-88CD-FA0DDBFE49B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0" name="Text Box 1">
          <a:extLst>
            <a:ext uri="{FF2B5EF4-FFF2-40B4-BE49-F238E27FC236}">
              <a16:creationId xmlns:a16="http://schemas.microsoft.com/office/drawing/2014/main" id="{4A844AAC-AE95-4783-AB89-AA93D81CFF5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DF88251A-5AD2-4F7A-BD5F-F52271CADBD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FC84B9E1-901F-4CDB-836F-5B305D9F71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3D7CCC99-BD68-4110-8F22-85F6C855FB8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74" name="Text Box 1">
          <a:extLst>
            <a:ext uri="{FF2B5EF4-FFF2-40B4-BE49-F238E27FC236}">
              <a16:creationId xmlns:a16="http://schemas.microsoft.com/office/drawing/2014/main" id="{89C853B5-7C92-4E91-943C-C36C31D1892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42062A4C-6102-457B-A4E2-31A37CF259B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76" name="Text Box 1">
          <a:extLst>
            <a:ext uri="{FF2B5EF4-FFF2-40B4-BE49-F238E27FC236}">
              <a16:creationId xmlns:a16="http://schemas.microsoft.com/office/drawing/2014/main" id="{5BA9269D-4EB8-4726-A84E-10EA6EBA4D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4D99DDCC-D79D-4E39-AD43-4F52BC629A9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16870881-4E51-4FE6-BD9B-E9F10C16A4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E0309B38-808A-4A36-9985-8D19BD84480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80" name="Text Box 1">
          <a:extLst>
            <a:ext uri="{FF2B5EF4-FFF2-40B4-BE49-F238E27FC236}">
              <a16:creationId xmlns:a16="http://schemas.microsoft.com/office/drawing/2014/main" id="{93D8330B-5684-487C-8B4B-71A36EC143A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B9FCFB87-CFD3-42EB-A067-CD5577D78FC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82" name="Text Box 1">
          <a:extLst>
            <a:ext uri="{FF2B5EF4-FFF2-40B4-BE49-F238E27FC236}">
              <a16:creationId xmlns:a16="http://schemas.microsoft.com/office/drawing/2014/main" id="{676A76E5-79AE-4A41-B664-9D5B5E0461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83" name="Text Box 1">
          <a:extLst>
            <a:ext uri="{FF2B5EF4-FFF2-40B4-BE49-F238E27FC236}">
              <a16:creationId xmlns:a16="http://schemas.microsoft.com/office/drawing/2014/main" id="{46FCE034-6CD6-48AA-991F-79064341850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A1F132BB-E702-4240-BA90-7A6216AB34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43AE93C8-3552-467C-8583-E4776CDC1BC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6" name="Text Box 1">
          <a:extLst>
            <a:ext uri="{FF2B5EF4-FFF2-40B4-BE49-F238E27FC236}">
              <a16:creationId xmlns:a16="http://schemas.microsoft.com/office/drawing/2014/main" id="{7DFBFB15-F6DB-4594-8ED0-29A5E04DF3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2D4F9F9C-469E-46C3-992A-1A4F9CFFE46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8" name="Text Box 1">
          <a:extLst>
            <a:ext uri="{FF2B5EF4-FFF2-40B4-BE49-F238E27FC236}">
              <a16:creationId xmlns:a16="http://schemas.microsoft.com/office/drawing/2014/main" id="{60917350-9430-4A5A-811F-EA82D0DCE94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14C4D456-4D83-4957-AD6E-DD36C24F961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8FE65709-F3A8-4560-9AD8-D2EBBB3F24C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5ACDB332-D480-4833-97D9-2F29424F14D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92" name="Text Box 1">
          <a:extLst>
            <a:ext uri="{FF2B5EF4-FFF2-40B4-BE49-F238E27FC236}">
              <a16:creationId xmlns:a16="http://schemas.microsoft.com/office/drawing/2014/main" id="{3112DF41-0D51-48F3-B5E9-697BFA193C4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D0A92470-F5B2-498D-8904-9D21BC7D9CD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4" name="Text Box 1">
          <a:extLst>
            <a:ext uri="{FF2B5EF4-FFF2-40B4-BE49-F238E27FC236}">
              <a16:creationId xmlns:a16="http://schemas.microsoft.com/office/drawing/2014/main" id="{BC53A639-CD35-4EFC-9850-6B4BB05FCF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937DA52F-808E-4AE8-B444-2FE2FC427DB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A4F2CB92-6A50-4822-92F2-7851B58DC7C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EC56227E-E70C-4A05-8B17-A15C734774A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698" name="Text Box 1">
          <a:extLst>
            <a:ext uri="{FF2B5EF4-FFF2-40B4-BE49-F238E27FC236}">
              <a16:creationId xmlns:a16="http://schemas.microsoft.com/office/drawing/2014/main" id="{BE2D60BA-3D2E-4B04-A3E0-464A363A2CF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9A4151F0-98E6-4CC2-8D6D-BC8223399B8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8FAD9535-4043-4C71-9341-E0F2DC0AB9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9017A75F-3FAD-4A02-8A47-1A0BADE544B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C700A0FB-99E9-4570-AB94-084DF3FD51D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CD7E0CF2-2A27-4DA3-BF6B-56C9A93B503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4" name="Text Box 1">
          <a:extLst>
            <a:ext uri="{FF2B5EF4-FFF2-40B4-BE49-F238E27FC236}">
              <a16:creationId xmlns:a16="http://schemas.microsoft.com/office/drawing/2014/main" id="{C3CE726E-43F7-4318-BCD3-BAA25DE013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3EF424DD-FC20-423E-ACFE-8DADC32585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06" name="Text Box 1">
          <a:extLst>
            <a:ext uri="{FF2B5EF4-FFF2-40B4-BE49-F238E27FC236}">
              <a16:creationId xmlns:a16="http://schemas.microsoft.com/office/drawing/2014/main" id="{DCAFC260-A2EE-4382-A030-A091B70B510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07" name="Text Box 1">
          <a:extLst>
            <a:ext uri="{FF2B5EF4-FFF2-40B4-BE49-F238E27FC236}">
              <a16:creationId xmlns:a16="http://schemas.microsoft.com/office/drawing/2014/main" id="{34333391-86E4-4A91-87AD-00A463D039E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A7D209A1-F8EC-4923-A387-D163526C184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C1063B99-F1CA-4FCF-A23F-E078601A045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10" name="Text Box 1">
          <a:extLst>
            <a:ext uri="{FF2B5EF4-FFF2-40B4-BE49-F238E27FC236}">
              <a16:creationId xmlns:a16="http://schemas.microsoft.com/office/drawing/2014/main" id="{04E03CFC-065E-452F-9BC4-64B21FBB38D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1DDA04F5-9A72-4A89-B951-57274A2B7D6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12" name="Text Box 1">
          <a:extLst>
            <a:ext uri="{FF2B5EF4-FFF2-40B4-BE49-F238E27FC236}">
              <a16:creationId xmlns:a16="http://schemas.microsoft.com/office/drawing/2014/main" id="{7825D714-DBF0-4D58-9529-557F987561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13" name="Text Box 1">
          <a:extLst>
            <a:ext uri="{FF2B5EF4-FFF2-40B4-BE49-F238E27FC236}">
              <a16:creationId xmlns:a16="http://schemas.microsoft.com/office/drawing/2014/main" id="{F4F1311B-7E98-4FB3-842E-893C8F37DC8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3268ADA5-A5D2-46F1-ACE4-10CAD0E8526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3B8F1198-DD0A-4E1F-A6B9-E975B5CEF3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16" name="Text Box 1">
          <a:extLst>
            <a:ext uri="{FF2B5EF4-FFF2-40B4-BE49-F238E27FC236}">
              <a16:creationId xmlns:a16="http://schemas.microsoft.com/office/drawing/2014/main" id="{6CF5F66A-9951-4B1D-9968-1DE50FB44D1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41FE3B3B-1F34-47A7-AE29-76A4C9513CE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18" name="Text Box 1">
          <a:extLst>
            <a:ext uri="{FF2B5EF4-FFF2-40B4-BE49-F238E27FC236}">
              <a16:creationId xmlns:a16="http://schemas.microsoft.com/office/drawing/2014/main" id="{01302FB8-43EB-48A1-8A52-5AE2099E832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19" name="Text Box 1">
          <a:extLst>
            <a:ext uri="{FF2B5EF4-FFF2-40B4-BE49-F238E27FC236}">
              <a16:creationId xmlns:a16="http://schemas.microsoft.com/office/drawing/2014/main" id="{5AB3D081-1C95-441C-96FC-B1AF58B5BF5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394B2549-3DD4-462F-B693-0AF675BD5EA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AE4BB189-DE06-4E45-83AC-9175EA96C14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3D7532BC-AB03-43A9-89FA-BA453132EA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7DAA3E4A-0323-4F33-8193-C8547BA0F80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24" name="Text Box 1">
          <a:extLst>
            <a:ext uri="{FF2B5EF4-FFF2-40B4-BE49-F238E27FC236}">
              <a16:creationId xmlns:a16="http://schemas.microsoft.com/office/drawing/2014/main" id="{DD4C3C66-743A-4DCF-94ED-6F23425AC44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25" name="Text Box 1">
          <a:extLst>
            <a:ext uri="{FF2B5EF4-FFF2-40B4-BE49-F238E27FC236}">
              <a16:creationId xmlns:a16="http://schemas.microsoft.com/office/drawing/2014/main" id="{8A417670-C170-4278-95D2-2BC11B5E276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B90E347B-8C13-496F-B461-BDCFF41D31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97F37320-2608-4E4D-BE0F-F6E128B54C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8" name="Text Box 1">
          <a:extLst>
            <a:ext uri="{FF2B5EF4-FFF2-40B4-BE49-F238E27FC236}">
              <a16:creationId xmlns:a16="http://schemas.microsoft.com/office/drawing/2014/main" id="{25D8F4A3-3AE1-47B2-8B61-9D7AD5D6548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C7EDC693-A5B8-4DFC-98FC-69CBE14399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0" name="Text Box 1">
          <a:extLst>
            <a:ext uri="{FF2B5EF4-FFF2-40B4-BE49-F238E27FC236}">
              <a16:creationId xmlns:a16="http://schemas.microsoft.com/office/drawing/2014/main" id="{3130AC60-DA40-4477-AA36-1DE990A7EF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1" name="Text Box 1">
          <a:extLst>
            <a:ext uri="{FF2B5EF4-FFF2-40B4-BE49-F238E27FC236}">
              <a16:creationId xmlns:a16="http://schemas.microsoft.com/office/drawing/2014/main" id="{C289868D-9232-4B6F-A3D9-512B49236E9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990E548D-D5CE-47C0-AD22-4397767A78C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023F5779-16A1-4F27-9819-F82CE2006B8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4" name="Text Box 1">
          <a:extLst>
            <a:ext uri="{FF2B5EF4-FFF2-40B4-BE49-F238E27FC236}">
              <a16:creationId xmlns:a16="http://schemas.microsoft.com/office/drawing/2014/main" id="{F12B5D60-DBD4-4D6E-B59A-0738D8792D8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4F64F1C3-F512-4B3C-96DE-C1EFD33FACA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6" name="Text Box 1">
          <a:extLst>
            <a:ext uri="{FF2B5EF4-FFF2-40B4-BE49-F238E27FC236}">
              <a16:creationId xmlns:a16="http://schemas.microsoft.com/office/drawing/2014/main" id="{A91D06B9-E934-4847-8927-B684E1D9F60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776487A6-6178-407B-8718-B6F152135C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5777E102-7513-416C-BA6A-5C0F62C75CF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0F992B59-1E12-41BA-A497-906EB4A5C8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0" name="Text Box 1">
          <a:extLst>
            <a:ext uri="{FF2B5EF4-FFF2-40B4-BE49-F238E27FC236}">
              <a16:creationId xmlns:a16="http://schemas.microsoft.com/office/drawing/2014/main" id="{BF141251-1B6B-4EA2-9B0D-20B391EFC2D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7EDC98BE-17C3-4922-BC04-6A344A1691D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2" name="Text Box 1">
          <a:extLst>
            <a:ext uri="{FF2B5EF4-FFF2-40B4-BE49-F238E27FC236}">
              <a16:creationId xmlns:a16="http://schemas.microsoft.com/office/drawing/2014/main" id="{231B2A72-8D75-40B2-B8B3-3F5873F053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3" name="Text Box 1">
          <a:extLst>
            <a:ext uri="{FF2B5EF4-FFF2-40B4-BE49-F238E27FC236}">
              <a16:creationId xmlns:a16="http://schemas.microsoft.com/office/drawing/2014/main" id="{57FD8F9F-FC33-4939-912D-B68EB7C2004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473A17B0-ACB3-443A-93EB-0873C560AC2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745" name="Text Box 1">
          <a:extLst>
            <a:ext uri="{FF2B5EF4-FFF2-40B4-BE49-F238E27FC236}">
              <a16:creationId xmlns:a16="http://schemas.microsoft.com/office/drawing/2014/main" id="{2D47022E-3D7B-4017-97B2-DF7DAF513BC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50E08113-75D8-4540-8F82-45BF6CBA65F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32BC62D7-BABC-4E6F-9E5F-CED1B37F7B4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48" name="Text Box 1">
          <a:extLst>
            <a:ext uri="{FF2B5EF4-FFF2-40B4-BE49-F238E27FC236}">
              <a16:creationId xmlns:a16="http://schemas.microsoft.com/office/drawing/2014/main" id="{BE43E560-E097-41AE-8FB1-181AC8317BF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49" name="Text Box 1">
          <a:extLst>
            <a:ext uri="{FF2B5EF4-FFF2-40B4-BE49-F238E27FC236}">
              <a16:creationId xmlns:a16="http://schemas.microsoft.com/office/drawing/2014/main" id="{71125542-364C-4D68-8037-503AA623F8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BB37264A-F4F2-4597-A921-B4DF0752EA0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6C5E9789-E6FB-474A-A2DC-8965F6E48F0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2" name="Text Box 1">
          <a:extLst>
            <a:ext uri="{FF2B5EF4-FFF2-40B4-BE49-F238E27FC236}">
              <a16:creationId xmlns:a16="http://schemas.microsoft.com/office/drawing/2014/main" id="{84FE6642-6C96-468B-AD5C-EAE756CA8AB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999098D3-4BAF-4F40-B760-FA0D083D6DF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54" name="Text Box 1">
          <a:extLst>
            <a:ext uri="{FF2B5EF4-FFF2-40B4-BE49-F238E27FC236}">
              <a16:creationId xmlns:a16="http://schemas.microsoft.com/office/drawing/2014/main" id="{DC6A78EE-0FDA-49CC-A2A2-924FF12A7BA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55" name="Text Box 1">
          <a:extLst>
            <a:ext uri="{FF2B5EF4-FFF2-40B4-BE49-F238E27FC236}">
              <a16:creationId xmlns:a16="http://schemas.microsoft.com/office/drawing/2014/main" id="{A954CA5A-6E0A-444D-98C8-54174C07D08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701139F8-CB44-4823-A79E-2DE0EAE2B11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AB744589-BA20-42EC-A46C-C1EA087EA1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8" name="Text Box 1">
          <a:extLst>
            <a:ext uri="{FF2B5EF4-FFF2-40B4-BE49-F238E27FC236}">
              <a16:creationId xmlns:a16="http://schemas.microsoft.com/office/drawing/2014/main" id="{CF491243-E887-45DF-A3A3-050528367E2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0B681814-AF91-432C-960C-5D2D6823C5C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0" name="Text Box 1">
          <a:extLst>
            <a:ext uri="{FF2B5EF4-FFF2-40B4-BE49-F238E27FC236}">
              <a16:creationId xmlns:a16="http://schemas.microsoft.com/office/drawing/2014/main" id="{FB05DC30-5507-4728-A912-9A05A3FC77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1" name="Text Box 1">
          <a:extLst>
            <a:ext uri="{FF2B5EF4-FFF2-40B4-BE49-F238E27FC236}">
              <a16:creationId xmlns:a16="http://schemas.microsoft.com/office/drawing/2014/main" id="{8E039257-CE5E-4EEA-B078-E8B5F57E74E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C52D40E6-7538-40D7-9596-A9570748973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DE6BE084-1323-4D37-AFA2-7190E38C4B7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id="{8EF051ED-89A2-49A3-814D-D4246DDFA30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5558BCF0-667E-4F54-B9A5-188F3B15C51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729C6B4D-0AE2-4C24-B1F7-58CE5B93AC1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7" name="Text Box 1">
          <a:extLst>
            <a:ext uri="{FF2B5EF4-FFF2-40B4-BE49-F238E27FC236}">
              <a16:creationId xmlns:a16="http://schemas.microsoft.com/office/drawing/2014/main" id="{3C61428D-D7E6-4378-BA80-13438370FEA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7AED767B-3D74-4942-A1CA-AFE96A86D6B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69" name="Text Box 1">
          <a:extLst>
            <a:ext uri="{FF2B5EF4-FFF2-40B4-BE49-F238E27FC236}">
              <a16:creationId xmlns:a16="http://schemas.microsoft.com/office/drawing/2014/main" id="{2D705B28-3E10-4376-BD03-39316557477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70" name="Text Box 1">
          <a:extLst>
            <a:ext uri="{FF2B5EF4-FFF2-40B4-BE49-F238E27FC236}">
              <a16:creationId xmlns:a16="http://schemas.microsoft.com/office/drawing/2014/main" id="{DF93794B-DC17-4303-B900-169921EA164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7E01EA49-8DF9-40D5-91A2-1CA08B0DB63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72" name="Text Box 1">
          <a:extLst>
            <a:ext uri="{FF2B5EF4-FFF2-40B4-BE49-F238E27FC236}">
              <a16:creationId xmlns:a16="http://schemas.microsoft.com/office/drawing/2014/main" id="{0525859C-3A2B-4B27-8399-50DC200A0AF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73" name="Text Box 1">
          <a:extLst>
            <a:ext uri="{FF2B5EF4-FFF2-40B4-BE49-F238E27FC236}">
              <a16:creationId xmlns:a16="http://schemas.microsoft.com/office/drawing/2014/main" id="{D9A7246F-980A-4EB0-8B12-75ACAB64047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6D43A291-27DF-4844-8C78-3BF66B69D1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75" name="Text Box 1">
          <a:extLst>
            <a:ext uri="{FF2B5EF4-FFF2-40B4-BE49-F238E27FC236}">
              <a16:creationId xmlns:a16="http://schemas.microsoft.com/office/drawing/2014/main" id="{8933A707-14A9-4A5B-AEEE-6BDE0B752EC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76" name="Text Box 1">
          <a:extLst>
            <a:ext uri="{FF2B5EF4-FFF2-40B4-BE49-F238E27FC236}">
              <a16:creationId xmlns:a16="http://schemas.microsoft.com/office/drawing/2014/main" id="{0A93BAB4-9B80-47CA-B61E-4E01E0514FF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5B1276F1-E0CB-4B7D-A8A4-ADE81578EC2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78" name="Text Box 1">
          <a:extLst>
            <a:ext uri="{FF2B5EF4-FFF2-40B4-BE49-F238E27FC236}">
              <a16:creationId xmlns:a16="http://schemas.microsoft.com/office/drawing/2014/main" id="{D9E3A4BC-2B02-4980-887D-8543C2D1699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79" name="Text Box 1">
          <a:extLst>
            <a:ext uri="{FF2B5EF4-FFF2-40B4-BE49-F238E27FC236}">
              <a16:creationId xmlns:a16="http://schemas.microsoft.com/office/drawing/2014/main" id="{1E77D16E-8A24-4E81-833B-79E933743ED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116C0C33-F67A-4544-9D84-BF95DD7DCDA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81" name="Text Box 1">
          <a:extLst>
            <a:ext uri="{FF2B5EF4-FFF2-40B4-BE49-F238E27FC236}">
              <a16:creationId xmlns:a16="http://schemas.microsoft.com/office/drawing/2014/main" id="{1D90BC4F-C15B-4D66-9ECC-9F774A6473C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2" name="Text Box 1">
          <a:extLst>
            <a:ext uri="{FF2B5EF4-FFF2-40B4-BE49-F238E27FC236}">
              <a16:creationId xmlns:a16="http://schemas.microsoft.com/office/drawing/2014/main" id="{8EE5EE2A-5E70-49AB-97BD-8B0F02788BA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10B5CD88-4DEC-47F4-803F-7A1D41A972C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4" name="Text Box 1">
          <a:extLst>
            <a:ext uri="{FF2B5EF4-FFF2-40B4-BE49-F238E27FC236}">
              <a16:creationId xmlns:a16="http://schemas.microsoft.com/office/drawing/2014/main" id="{328C4FBB-B1C5-490C-BDE9-E1CD66EBE18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5" name="Text Box 1">
          <a:extLst>
            <a:ext uri="{FF2B5EF4-FFF2-40B4-BE49-F238E27FC236}">
              <a16:creationId xmlns:a16="http://schemas.microsoft.com/office/drawing/2014/main" id="{66C3E272-1AEA-4345-AF34-FEDDBEF2B77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BCF8682D-FCEA-41FC-9208-48DD764CE16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7" name="Text Box 1">
          <a:extLst>
            <a:ext uri="{FF2B5EF4-FFF2-40B4-BE49-F238E27FC236}">
              <a16:creationId xmlns:a16="http://schemas.microsoft.com/office/drawing/2014/main" id="{C28A25A1-4647-4902-B525-EAB88D0EAA9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3B6229FB-E690-4E5D-A16F-7E2420526DF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D56B80EF-9575-4DDE-9EDC-6E745E049E0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0" name="Text Box 1">
          <a:extLst>
            <a:ext uri="{FF2B5EF4-FFF2-40B4-BE49-F238E27FC236}">
              <a16:creationId xmlns:a16="http://schemas.microsoft.com/office/drawing/2014/main" id="{F73B46C9-B382-4B04-AA1B-496768FCE73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1" name="Text Box 1">
          <a:extLst>
            <a:ext uri="{FF2B5EF4-FFF2-40B4-BE49-F238E27FC236}">
              <a16:creationId xmlns:a16="http://schemas.microsoft.com/office/drawing/2014/main" id="{282C64F3-425F-43B9-ABA6-2ED1AB43DD9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A99029AE-AF90-4345-A714-12F7385BBD1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793" name="Text Box 1">
          <a:extLst>
            <a:ext uri="{FF2B5EF4-FFF2-40B4-BE49-F238E27FC236}">
              <a16:creationId xmlns:a16="http://schemas.microsoft.com/office/drawing/2014/main" id="{7BAFC33E-68C2-495C-B025-D63EC4C4891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D3A6EC1C-411A-417A-8D97-5B381AEE6EF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532E1A21-AF83-4257-9BE8-3707B0B342F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96" name="Text Box 1">
          <a:extLst>
            <a:ext uri="{FF2B5EF4-FFF2-40B4-BE49-F238E27FC236}">
              <a16:creationId xmlns:a16="http://schemas.microsoft.com/office/drawing/2014/main" id="{5791932B-E237-4164-8873-233F06FD256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97" name="Text Box 1">
          <a:extLst>
            <a:ext uri="{FF2B5EF4-FFF2-40B4-BE49-F238E27FC236}">
              <a16:creationId xmlns:a16="http://schemas.microsoft.com/office/drawing/2014/main" id="{6D57B80D-C11F-4B7E-9B90-0048287995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846DD86A-2A3B-4E52-99BC-9472CE75D02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799" name="Text Box 1">
          <a:extLst>
            <a:ext uri="{FF2B5EF4-FFF2-40B4-BE49-F238E27FC236}">
              <a16:creationId xmlns:a16="http://schemas.microsoft.com/office/drawing/2014/main" id="{8481E161-F802-4EEB-A961-FFDD0A12DE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00" name="Text Box 1">
          <a:extLst>
            <a:ext uri="{FF2B5EF4-FFF2-40B4-BE49-F238E27FC236}">
              <a16:creationId xmlns:a16="http://schemas.microsoft.com/office/drawing/2014/main" id="{6D74C6F2-F5DD-48B7-AD16-B0403F605A7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EA54C5D1-11EB-465D-A6E3-D2E7F218AB3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02" name="Text Box 1">
          <a:extLst>
            <a:ext uri="{FF2B5EF4-FFF2-40B4-BE49-F238E27FC236}">
              <a16:creationId xmlns:a16="http://schemas.microsoft.com/office/drawing/2014/main" id="{20D036FB-0BED-4012-94AA-A92348921EC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363CE0A0-3075-4AF7-BA3C-56575EEA901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5BA833E8-994D-45B7-891B-2A01ADFDE6E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05" name="Text Box 1">
          <a:extLst>
            <a:ext uri="{FF2B5EF4-FFF2-40B4-BE49-F238E27FC236}">
              <a16:creationId xmlns:a16="http://schemas.microsoft.com/office/drawing/2014/main" id="{76840D41-58DA-4E00-97DF-0292CB04014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06" name="Text Box 1">
          <a:extLst>
            <a:ext uri="{FF2B5EF4-FFF2-40B4-BE49-F238E27FC236}">
              <a16:creationId xmlns:a16="http://schemas.microsoft.com/office/drawing/2014/main" id="{B4EFF238-7E84-4F5D-A5BC-210AD365892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F57E2D04-DF0E-4996-8E8A-A67181C5650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08" name="Text Box 1">
          <a:extLst>
            <a:ext uri="{FF2B5EF4-FFF2-40B4-BE49-F238E27FC236}">
              <a16:creationId xmlns:a16="http://schemas.microsoft.com/office/drawing/2014/main" id="{556CCB34-CD97-4909-B311-30671D01358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09" name="Text Box 1">
          <a:extLst>
            <a:ext uri="{FF2B5EF4-FFF2-40B4-BE49-F238E27FC236}">
              <a16:creationId xmlns:a16="http://schemas.microsoft.com/office/drawing/2014/main" id="{B3DE34CB-9C82-4A56-80E3-135B7204941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D546550-8911-427C-B25B-E3D0697D1C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11" name="Text Box 1">
          <a:extLst>
            <a:ext uri="{FF2B5EF4-FFF2-40B4-BE49-F238E27FC236}">
              <a16:creationId xmlns:a16="http://schemas.microsoft.com/office/drawing/2014/main" id="{3B34EF26-4FBD-445A-B52B-AD5D4A5D74D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12" name="Text Box 1">
          <a:extLst>
            <a:ext uri="{FF2B5EF4-FFF2-40B4-BE49-F238E27FC236}">
              <a16:creationId xmlns:a16="http://schemas.microsoft.com/office/drawing/2014/main" id="{F488EB3A-EF31-43BD-9438-E78EE94E3FA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8AD4B44F-3A38-4422-B272-4EE419CF54B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14" name="Text Box 1">
          <a:extLst>
            <a:ext uri="{FF2B5EF4-FFF2-40B4-BE49-F238E27FC236}">
              <a16:creationId xmlns:a16="http://schemas.microsoft.com/office/drawing/2014/main" id="{7649E528-A124-4182-B2F6-7F12AD5791D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15" name="Text Box 1">
          <a:extLst>
            <a:ext uri="{FF2B5EF4-FFF2-40B4-BE49-F238E27FC236}">
              <a16:creationId xmlns:a16="http://schemas.microsoft.com/office/drawing/2014/main" id="{97F8F163-1382-41D6-BE12-C170BC66D1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E885B064-843E-41EA-8CDA-230CEEEA84E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17" name="Text Box 1">
          <a:extLst>
            <a:ext uri="{FF2B5EF4-FFF2-40B4-BE49-F238E27FC236}">
              <a16:creationId xmlns:a16="http://schemas.microsoft.com/office/drawing/2014/main" id="{42B03E8D-EC92-4AAA-95BD-86DD01188A9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18" name="Text Box 1">
          <a:extLst>
            <a:ext uri="{FF2B5EF4-FFF2-40B4-BE49-F238E27FC236}">
              <a16:creationId xmlns:a16="http://schemas.microsoft.com/office/drawing/2014/main" id="{1958FB37-BA46-4504-BE02-E81FBF4B0C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BD5047A9-CC03-4A1B-9FC8-623A6396FDE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0" name="Text Box 1">
          <a:extLst>
            <a:ext uri="{FF2B5EF4-FFF2-40B4-BE49-F238E27FC236}">
              <a16:creationId xmlns:a16="http://schemas.microsoft.com/office/drawing/2014/main" id="{9D63CFB2-00D8-4D79-BCCB-F0A37EFDEC6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1" name="Text Box 1">
          <a:extLst>
            <a:ext uri="{FF2B5EF4-FFF2-40B4-BE49-F238E27FC236}">
              <a16:creationId xmlns:a16="http://schemas.microsoft.com/office/drawing/2014/main" id="{AF746B40-013B-4EAB-B16F-027A0345BF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CB527D8A-7949-48D3-88B4-37BC8A75C08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3" name="Text Box 1">
          <a:extLst>
            <a:ext uri="{FF2B5EF4-FFF2-40B4-BE49-F238E27FC236}">
              <a16:creationId xmlns:a16="http://schemas.microsoft.com/office/drawing/2014/main" id="{780829C2-0E77-4FB9-B5CB-EB387CF099C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4" name="Text Box 1">
          <a:extLst>
            <a:ext uri="{FF2B5EF4-FFF2-40B4-BE49-F238E27FC236}">
              <a16:creationId xmlns:a16="http://schemas.microsoft.com/office/drawing/2014/main" id="{312B9068-BF89-4656-8E19-4B6B949D9BB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68001E74-4FB1-4C72-975E-978413D07C1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472F4D4E-3915-43C7-B608-9F5358E0B5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BB24B971-03F2-432F-B027-8096987C5B4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6BF82A98-9606-421B-A85D-85A521800D3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29" name="Text Box 1">
          <a:extLst>
            <a:ext uri="{FF2B5EF4-FFF2-40B4-BE49-F238E27FC236}">
              <a16:creationId xmlns:a16="http://schemas.microsoft.com/office/drawing/2014/main" id="{44F608EE-72BF-4452-A189-A18CC7035AB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0" name="Text Box 1">
          <a:extLst>
            <a:ext uri="{FF2B5EF4-FFF2-40B4-BE49-F238E27FC236}">
              <a16:creationId xmlns:a16="http://schemas.microsoft.com/office/drawing/2014/main" id="{78559033-C59B-46CA-84D6-06AC1C9BF34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8FBF5769-A625-400A-9EFA-D1B96B9093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6B0DF3D8-2244-4000-AA6F-7A009EB11C2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3C300F20-F7F7-44A6-814A-D9B884DE9C5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90C59D8E-638B-4572-B583-97C0BF685F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35" name="Text Box 1">
          <a:extLst>
            <a:ext uri="{FF2B5EF4-FFF2-40B4-BE49-F238E27FC236}">
              <a16:creationId xmlns:a16="http://schemas.microsoft.com/office/drawing/2014/main" id="{ED28EEBB-7754-4532-BFD9-3138BE70F6F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36" name="Text Box 1">
          <a:extLst>
            <a:ext uri="{FF2B5EF4-FFF2-40B4-BE49-F238E27FC236}">
              <a16:creationId xmlns:a16="http://schemas.microsoft.com/office/drawing/2014/main" id="{D7D18816-76A2-42B9-AD43-C16D8402553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CD4C221D-9B36-4ADB-8FF1-94594E01348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38" name="Text Box 1">
          <a:extLst>
            <a:ext uri="{FF2B5EF4-FFF2-40B4-BE49-F238E27FC236}">
              <a16:creationId xmlns:a16="http://schemas.microsoft.com/office/drawing/2014/main" id="{405272E5-C918-4695-8279-6DCA79AA8C9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C78615F3-8253-43AD-8AB7-4500A1CC81B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EE0FFA0A-FEA0-406F-BF81-2C2A4DB477B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1" name="Text Box 1">
          <a:extLst>
            <a:ext uri="{FF2B5EF4-FFF2-40B4-BE49-F238E27FC236}">
              <a16:creationId xmlns:a16="http://schemas.microsoft.com/office/drawing/2014/main" id="{0BCB04FB-C2E7-4706-9233-F58FFFD060B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42" name="Text Box 1">
          <a:extLst>
            <a:ext uri="{FF2B5EF4-FFF2-40B4-BE49-F238E27FC236}">
              <a16:creationId xmlns:a16="http://schemas.microsoft.com/office/drawing/2014/main" id="{7FEDD118-2644-4547-B444-4CE05FA2099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206CEC7D-926A-4774-BCF3-576F1C9D8F1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44" name="Text Box 1">
          <a:extLst>
            <a:ext uri="{FF2B5EF4-FFF2-40B4-BE49-F238E27FC236}">
              <a16:creationId xmlns:a16="http://schemas.microsoft.com/office/drawing/2014/main" id="{428FB3B4-2ABA-4E44-9A42-AF4BF4BC160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F4405D9F-F2F2-479B-A8D8-177F7D7B207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CCDB9D2A-75CA-4D71-8308-CA0E0D8941C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7" name="Text Box 1">
          <a:extLst>
            <a:ext uri="{FF2B5EF4-FFF2-40B4-BE49-F238E27FC236}">
              <a16:creationId xmlns:a16="http://schemas.microsoft.com/office/drawing/2014/main" id="{580C6727-5E07-40B6-9461-C32D9046A7B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8" name="Text Box 1">
          <a:extLst>
            <a:ext uri="{FF2B5EF4-FFF2-40B4-BE49-F238E27FC236}">
              <a16:creationId xmlns:a16="http://schemas.microsoft.com/office/drawing/2014/main" id="{55DA9E2C-15E2-46BE-9232-A6004F523C4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166D601B-3EEA-4EFB-9FAF-9B35579CF58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50" name="Text Box 1">
          <a:extLst>
            <a:ext uri="{FF2B5EF4-FFF2-40B4-BE49-F238E27FC236}">
              <a16:creationId xmlns:a16="http://schemas.microsoft.com/office/drawing/2014/main" id="{409C48C5-EB7C-4AB4-9D93-3223C5EF4B1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0DE588CB-26F9-4176-8231-38A6D2B10E3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B4F76C90-C843-4B5C-8BC5-3B3025E0B8AF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53" name="Text Box 1">
          <a:extLst>
            <a:ext uri="{FF2B5EF4-FFF2-40B4-BE49-F238E27FC236}">
              <a16:creationId xmlns:a16="http://schemas.microsoft.com/office/drawing/2014/main" id="{082D8948-5451-4D39-A312-1C748C04871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351FF1CE-A8E2-4CFD-A30B-CE2D9E2B44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648A81E2-C3D1-4438-8012-F7DC171D553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56" name="Text Box 1">
          <a:extLst>
            <a:ext uri="{FF2B5EF4-FFF2-40B4-BE49-F238E27FC236}">
              <a16:creationId xmlns:a16="http://schemas.microsoft.com/office/drawing/2014/main" id="{BBA1F2C3-56C6-419E-813E-E384DD6D964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5F3B4054-AFF2-47CA-9F58-F203F57E1FE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A0B10DFD-F541-4D7F-92C9-3035F45A7A3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59" name="Text Box 1">
          <a:extLst>
            <a:ext uri="{FF2B5EF4-FFF2-40B4-BE49-F238E27FC236}">
              <a16:creationId xmlns:a16="http://schemas.microsoft.com/office/drawing/2014/main" id="{5D7970D2-2A8B-499B-A4E2-CB31E4A6D28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60" name="Text Box 1">
          <a:extLst>
            <a:ext uri="{FF2B5EF4-FFF2-40B4-BE49-F238E27FC236}">
              <a16:creationId xmlns:a16="http://schemas.microsoft.com/office/drawing/2014/main" id="{6234C904-0D94-4DEC-91F3-1B2550A36F5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7588D6B3-F795-4378-AE44-AA59C97DF73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62" name="Text Box 1">
          <a:extLst>
            <a:ext uri="{FF2B5EF4-FFF2-40B4-BE49-F238E27FC236}">
              <a16:creationId xmlns:a16="http://schemas.microsoft.com/office/drawing/2014/main" id="{CB4542E0-7645-4A75-82C2-3B5ED77898A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3385D4D0-D2C4-4504-BCD9-6F8BF7A219E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754C11D3-3FE1-4D8F-BA4A-0CF11D5BA84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51549F95-8B2E-4503-8B19-6D7609BA36E1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66" name="Text Box 1">
          <a:extLst>
            <a:ext uri="{FF2B5EF4-FFF2-40B4-BE49-F238E27FC236}">
              <a16:creationId xmlns:a16="http://schemas.microsoft.com/office/drawing/2014/main" id="{AA95CA07-8EB3-4EB6-879D-214DEB36141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F55BFF52-B050-4B24-B730-9BE53B1874E8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68580</xdr:rowOff>
    </xdr:to>
    <xdr:sp macro="" textlink="">
      <xdr:nvSpPr>
        <xdr:cNvPr id="5868" name="Text Box 1">
          <a:extLst>
            <a:ext uri="{FF2B5EF4-FFF2-40B4-BE49-F238E27FC236}">
              <a16:creationId xmlns:a16="http://schemas.microsoft.com/office/drawing/2014/main" id="{5AAAFA94-9D72-40E5-948E-1836276719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69" name="Text Box 1">
          <a:extLst>
            <a:ext uri="{FF2B5EF4-FFF2-40B4-BE49-F238E27FC236}">
              <a16:creationId xmlns:a16="http://schemas.microsoft.com/office/drawing/2014/main" id="{DEA41972-E5D0-47F6-BE89-E797708F10A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62815C44-2B53-4214-AE6A-86BCC6C7898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1" name="Text Box 1">
          <a:extLst>
            <a:ext uri="{FF2B5EF4-FFF2-40B4-BE49-F238E27FC236}">
              <a16:creationId xmlns:a16="http://schemas.microsoft.com/office/drawing/2014/main" id="{F92C3414-592F-44B7-9A0B-9C59AA51D33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2" name="Text Box 1">
          <a:extLst>
            <a:ext uri="{FF2B5EF4-FFF2-40B4-BE49-F238E27FC236}">
              <a16:creationId xmlns:a16="http://schemas.microsoft.com/office/drawing/2014/main" id="{E197E38B-56A1-47AD-BEDB-9AD331CFB08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2DDE77FB-0B08-4A7D-ACB2-3CBBCA15FFD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74" name="Text Box 1">
          <a:extLst>
            <a:ext uri="{FF2B5EF4-FFF2-40B4-BE49-F238E27FC236}">
              <a16:creationId xmlns:a16="http://schemas.microsoft.com/office/drawing/2014/main" id="{3AE8209A-B809-407D-9BD2-4801E29EA0E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0D294472-3038-475B-B9BC-E9B0495D103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BC955221-3E0A-4A64-916A-D1C3EA745AD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77" name="Text Box 1">
          <a:extLst>
            <a:ext uri="{FF2B5EF4-FFF2-40B4-BE49-F238E27FC236}">
              <a16:creationId xmlns:a16="http://schemas.microsoft.com/office/drawing/2014/main" id="{BB7357FC-F4C9-4C64-8EB6-AF9F770D8BD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78" name="Text Box 1">
          <a:extLst>
            <a:ext uri="{FF2B5EF4-FFF2-40B4-BE49-F238E27FC236}">
              <a16:creationId xmlns:a16="http://schemas.microsoft.com/office/drawing/2014/main" id="{ECCB4A43-128F-457F-9AC3-323C18DA50A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583C308A-08F9-419F-B553-67621502DF8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80" name="Text Box 1">
          <a:extLst>
            <a:ext uri="{FF2B5EF4-FFF2-40B4-BE49-F238E27FC236}">
              <a16:creationId xmlns:a16="http://schemas.microsoft.com/office/drawing/2014/main" id="{DE337FA9-2C1A-406A-86EF-F06F25D84F7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91251278-B01F-46C2-9639-B51F54549BE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702138D9-80CF-4B72-9858-5AE64DB32DC3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83" name="Text Box 1">
          <a:extLst>
            <a:ext uri="{FF2B5EF4-FFF2-40B4-BE49-F238E27FC236}">
              <a16:creationId xmlns:a16="http://schemas.microsoft.com/office/drawing/2014/main" id="{2F50C87E-BB31-4E67-B00F-2BAD8E6BDA4A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84" name="Text Box 1">
          <a:extLst>
            <a:ext uri="{FF2B5EF4-FFF2-40B4-BE49-F238E27FC236}">
              <a16:creationId xmlns:a16="http://schemas.microsoft.com/office/drawing/2014/main" id="{CDAC4E94-9503-4968-9DA0-C06A6038BA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64E9595F-5549-44F3-9123-2CF82A47DB9E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86" name="Text Box 1">
          <a:extLst>
            <a:ext uri="{FF2B5EF4-FFF2-40B4-BE49-F238E27FC236}">
              <a16:creationId xmlns:a16="http://schemas.microsoft.com/office/drawing/2014/main" id="{A2975C2A-53AC-4AD0-B6CD-5D12AF7CBF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48FBB131-B767-4ACC-B4DB-63CD18A39A62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37014939-74D9-4B50-BD78-53751426592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3321571E-68C7-4455-BE6D-0FAD06315C2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90" name="Text Box 1">
          <a:extLst>
            <a:ext uri="{FF2B5EF4-FFF2-40B4-BE49-F238E27FC236}">
              <a16:creationId xmlns:a16="http://schemas.microsoft.com/office/drawing/2014/main" id="{99A2AE84-060D-4ADB-9A2C-D0479F2D738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34638FC5-A40A-4514-98C2-B264B8B47359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D71DF4E4-1651-4483-9111-62D924AB5286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93" name="Text Box 1">
          <a:extLst>
            <a:ext uri="{FF2B5EF4-FFF2-40B4-BE49-F238E27FC236}">
              <a16:creationId xmlns:a16="http://schemas.microsoft.com/office/drawing/2014/main" id="{56E3C340-A98F-4A64-AA85-3321601FF49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B7727082-F607-4E37-93D8-56317D49E88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6506616F-83AF-49DF-9D65-0AC9DD1F3C5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6" name="Text Box 1">
          <a:extLst>
            <a:ext uri="{FF2B5EF4-FFF2-40B4-BE49-F238E27FC236}">
              <a16:creationId xmlns:a16="http://schemas.microsoft.com/office/drawing/2014/main" id="{56270514-0CEE-4CDF-B19B-9985F865A497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B4963092-FEAC-4F42-BC71-6C2A5E180AE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CF63B336-34E5-4967-8BF2-4B6E2CB2E8B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899" name="Text Box 1">
          <a:extLst>
            <a:ext uri="{FF2B5EF4-FFF2-40B4-BE49-F238E27FC236}">
              <a16:creationId xmlns:a16="http://schemas.microsoft.com/office/drawing/2014/main" id="{B8F1CC40-0AC6-4F5F-907D-C2924BC4BA4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45720</xdr:rowOff>
    </xdr:to>
    <xdr:sp macro="" textlink="">
      <xdr:nvSpPr>
        <xdr:cNvPr id="5900" name="Text Box 1">
          <a:extLst>
            <a:ext uri="{FF2B5EF4-FFF2-40B4-BE49-F238E27FC236}">
              <a16:creationId xmlns:a16="http://schemas.microsoft.com/office/drawing/2014/main" id="{EDB8B308-9C85-4E2A-8473-757DAD7E996C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30480</xdr:rowOff>
    </xdr:to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7037094B-0C76-442B-811A-D6671E703E84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2" name="Text Box 1">
          <a:extLst>
            <a:ext uri="{FF2B5EF4-FFF2-40B4-BE49-F238E27FC236}">
              <a16:creationId xmlns:a16="http://schemas.microsoft.com/office/drawing/2014/main" id="{56C2D2D7-C09E-4574-B23E-5C42249603B0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9B58AEE6-B88F-4024-BFDA-B4A5BCFDB89B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4" name="Text Box 1">
          <a:extLst>
            <a:ext uri="{FF2B5EF4-FFF2-40B4-BE49-F238E27FC236}">
              <a16:creationId xmlns:a16="http://schemas.microsoft.com/office/drawing/2014/main" id="{B7A48110-266A-4F88-92A6-A1BC192D569D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41</xdr:row>
      <xdr:rowOff>0</xdr:rowOff>
    </xdr:from>
    <xdr:to>
      <xdr:col>0</xdr:col>
      <xdr:colOff>586740</xdr:colOff>
      <xdr:row>42</xdr:row>
      <xdr:rowOff>0</xdr:rowOff>
    </xdr:to>
    <xdr:sp macro="" textlink="">
      <xdr:nvSpPr>
        <xdr:cNvPr id="5905" name="Text Box 1">
          <a:extLst>
            <a:ext uri="{FF2B5EF4-FFF2-40B4-BE49-F238E27FC236}">
              <a16:creationId xmlns:a16="http://schemas.microsoft.com/office/drawing/2014/main" id="{AB8512E9-0EC6-4E92-A084-4F15B18383B5}"/>
            </a:ext>
          </a:extLst>
        </xdr:cNvPr>
        <xdr:cNvSpPr txBox="1">
          <a:spLocks noChangeArrowheads="1"/>
        </xdr:cNvSpPr>
      </xdr:nvSpPr>
      <xdr:spPr bwMode="auto">
        <a:xfrm>
          <a:off x="510540" y="6316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C32E46AF-5B0F-44C9-B606-8A8EF41F436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8FCD6AE6-A7C9-4C10-8AAD-49BEB7F2E1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08" name="Text Box 1">
          <a:extLst>
            <a:ext uri="{FF2B5EF4-FFF2-40B4-BE49-F238E27FC236}">
              <a16:creationId xmlns:a16="http://schemas.microsoft.com/office/drawing/2014/main" id="{505032B1-68E4-427E-8DAB-68D5ADD705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3A856C2C-0FFE-4D86-87B4-749F064C97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10" name="Text Box 1">
          <a:extLst>
            <a:ext uri="{FF2B5EF4-FFF2-40B4-BE49-F238E27FC236}">
              <a16:creationId xmlns:a16="http://schemas.microsoft.com/office/drawing/2014/main" id="{B5C63501-C3E4-4D43-9871-A3E46FA7524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11" name="Text Box 1">
          <a:extLst>
            <a:ext uri="{FF2B5EF4-FFF2-40B4-BE49-F238E27FC236}">
              <a16:creationId xmlns:a16="http://schemas.microsoft.com/office/drawing/2014/main" id="{B9E43F2F-A771-499D-AE90-BB02184E58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5312965B-1A1D-45EF-8F7E-4DCC152C84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5ECEDEF8-1724-405E-9FC1-35236D61DF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14" name="Text Box 1">
          <a:extLst>
            <a:ext uri="{FF2B5EF4-FFF2-40B4-BE49-F238E27FC236}">
              <a16:creationId xmlns:a16="http://schemas.microsoft.com/office/drawing/2014/main" id="{73F451C2-14AE-4B7F-A18B-815239BEEF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95D69101-0A9D-416C-90A0-4F5E9708D8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16" name="Text Box 1">
          <a:extLst>
            <a:ext uri="{FF2B5EF4-FFF2-40B4-BE49-F238E27FC236}">
              <a16:creationId xmlns:a16="http://schemas.microsoft.com/office/drawing/2014/main" id="{5F040442-7D93-4E7C-A997-91D1286AF0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17" name="Text Box 1">
          <a:extLst>
            <a:ext uri="{FF2B5EF4-FFF2-40B4-BE49-F238E27FC236}">
              <a16:creationId xmlns:a16="http://schemas.microsoft.com/office/drawing/2014/main" id="{C37E01D5-7FBA-4D8A-A42D-BD53073566B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CE7A5E5A-F463-4140-A949-A661C5E12F6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3093A480-9BB6-437B-87CF-152785697CF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6C0F4F80-F8A6-4EC3-BCA5-16D91B2A55F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E9A4D4CA-0D21-41CA-856B-FC861165F25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44FF2A84-DDCA-4E63-84D3-117C2B68BB8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23" name="Text Box 1">
          <a:extLst>
            <a:ext uri="{FF2B5EF4-FFF2-40B4-BE49-F238E27FC236}">
              <a16:creationId xmlns:a16="http://schemas.microsoft.com/office/drawing/2014/main" id="{57D96319-958B-4EE3-91C9-64C20607505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24" name="Text Box 1">
          <a:extLst>
            <a:ext uri="{FF2B5EF4-FFF2-40B4-BE49-F238E27FC236}">
              <a16:creationId xmlns:a16="http://schemas.microsoft.com/office/drawing/2014/main" id="{7DEEC1A9-8AC2-47CA-A057-7B20684886F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A98B5434-5D83-4589-9646-B076F35AF0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6" name="Text Box 1">
          <a:extLst>
            <a:ext uri="{FF2B5EF4-FFF2-40B4-BE49-F238E27FC236}">
              <a16:creationId xmlns:a16="http://schemas.microsoft.com/office/drawing/2014/main" id="{21095660-F2E5-4894-B2EB-9478225692B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BE90D2CC-B2FE-4C24-B11F-63893B7895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8" name="Text Box 1">
          <a:extLst>
            <a:ext uri="{FF2B5EF4-FFF2-40B4-BE49-F238E27FC236}">
              <a16:creationId xmlns:a16="http://schemas.microsoft.com/office/drawing/2014/main" id="{2ED4FFDE-ED5A-471C-BE33-F1282E7D965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29" name="Text Box 1">
          <a:extLst>
            <a:ext uri="{FF2B5EF4-FFF2-40B4-BE49-F238E27FC236}">
              <a16:creationId xmlns:a16="http://schemas.microsoft.com/office/drawing/2014/main" id="{147ABF06-7363-4261-B868-270FE9F1BE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30" name="Text Box 1">
          <a:extLst>
            <a:ext uri="{FF2B5EF4-FFF2-40B4-BE49-F238E27FC236}">
              <a16:creationId xmlns:a16="http://schemas.microsoft.com/office/drawing/2014/main" id="{951AEC4C-7474-43F2-8049-3202DC0CBDA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31" name="Text Box 1">
          <a:extLst>
            <a:ext uri="{FF2B5EF4-FFF2-40B4-BE49-F238E27FC236}">
              <a16:creationId xmlns:a16="http://schemas.microsoft.com/office/drawing/2014/main" id="{9E6D10DB-966A-4283-8CBD-17BD9AED3E1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32" name="Text Box 1">
          <a:extLst>
            <a:ext uri="{FF2B5EF4-FFF2-40B4-BE49-F238E27FC236}">
              <a16:creationId xmlns:a16="http://schemas.microsoft.com/office/drawing/2014/main" id="{90297540-5476-4F9A-93DD-19CD7A1E462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DD579CA8-18E8-44E2-893A-D4A83C53B7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34" name="Text Box 1">
          <a:extLst>
            <a:ext uri="{FF2B5EF4-FFF2-40B4-BE49-F238E27FC236}">
              <a16:creationId xmlns:a16="http://schemas.microsoft.com/office/drawing/2014/main" id="{F8496036-606F-41CF-92A7-6B929CFF45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35" name="Text Box 1">
          <a:extLst>
            <a:ext uri="{FF2B5EF4-FFF2-40B4-BE49-F238E27FC236}">
              <a16:creationId xmlns:a16="http://schemas.microsoft.com/office/drawing/2014/main" id="{7B3189F3-B25B-44F9-A9CD-CD68ECB7F4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36" name="Text Box 1">
          <a:extLst>
            <a:ext uri="{FF2B5EF4-FFF2-40B4-BE49-F238E27FC236}">
              <a16:creationId xmlns:a16="http://schemas.microsoft.com/office/drawing/2014/main" id="{AE5E04BA-F1A3-435D-BB2B-9EC023B137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3E48012A-70DA-40C0-94F6-5FD20147234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2B18FFB2-377E-4A7D-86C4-FD84781F95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C460E47B-2684-4B4E-89BA-30F1B2692F5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40" name="Text Box 1">
          <a:extLst>
            <a:ext uri="{FF2B5EF4-FFF2-40B4-BE49-F238E27FC236}">
              <a16:creationId xmlns:a16="http://schemas.microsoft.com/office/drawing/2014/main" id="{A413765F-0D7E-4383-BF99-F1F273C9E18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41" name="Text Box 1">
          <a:extLst>
            <a:ext uri="{FF2B5EF4-FFF2-40B4-BE49-F238E27FC236}">
              <a16:creationId xmlns:a16="http://schemas.microsoft.com/office/drawing/2014/main" id="{28AD5B93-9380-4AF6-8E71-7B9C87B34DC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4B7AE7CD-40C8-477A-B3D0-D88C69CA46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464B108F-D675-4057-BE8B-2D2BC9CED37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44" name="Text Box 1">
          <a:extLst>
            <a:ext uri="{FF2B5EF4-FFF2-40B4-BE49-F238E27FC236}">
              <a16:creationId xmlns:a16="http://schemas.microsoft.com/office/drawing/2014/main" id="{371AFFAB-0F8A-43A1-96BA-AA2C64CF96D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D003F075-5B64-4986-A965-026A2421697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46" name="Text Box 1">
          <a:extLst>
            <a:ext uri="{FF2B5EF4-FFF2-40B4-BE49-F238E27FC236}">
              <a16:creationId xmlns:a16="http://schemas.microsoft.com/office/drawing/2014/main" id="{43F0DABF-0E0C-498C-B30B-C8807D7DD9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47" name="Text Box 1">
          <a:extLst>
            <a:ext uri="{FF2B5EF4-FFF2-40B4-BE49-F238E27FC236}">
              <a16:creationId xmlns:a16="http://schemas.microsoft.com/office/drawing/2014/main" id="{B7D9CE3B-68B0-4839-9690-3C80A8ADFD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48" name="Text Box 1">
          <a:extLst>
            <a:ext uri="{FF2B5EF4-FFF2-40B4-BE49-F238E27FC236}">
              <a16:creationId xmlns:a16="http://schemas.microsoft.com/office/drawing/2014/main" id="{6824DB15-ACA8-48F0-82B1-776A90249D0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52361F6C-0EEE-4C1B-9DAB-BAF92875855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0" name="Text Box 1">
          <a:extLst>
            <a:ext uri="{FF2B5EF4-FFF2-40B4-BE49-F238E27FC236}">
              <a16:creationId xmlns:a16="http://schemas.microsoft.com/office/drawing/2014/main" id="{DBF9E8BD-57BD-4DBE-A00E-6FA71DBA340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89229793-08A0-4E8C-AFD1-800A9B92769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2" name="Text Box 1">
          <a:extLst>
            <a:ext uri="{FF2B5EF4-FFF2-40B4-BE49-F238E27FC236}">
              <a16:creationId xmlns:a16="http://schemas.microsoft.com/office/drawing/2014/main" id="{5A23EF3A-B8CF-4F0A-8498-CEB3A8D57E1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3" name="Text Box 1">
          <a:extLst>
            <a:ext uri="{FF2B5EF4-FFF2-40B4-BE49-F238E27FC236}">
              <a16:creationId xmlns:a16="http://schemas.microsoft.com/office/drawing/2014/main" id="{F25EAC15-F0FE-4149-945B-EB852BE3A8C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EF6AB5B0-C3B7-4174-84B7-7AB6FD61980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55" name="Text Box 1">
          <a:extLst>
            <a:ext uri="{FF2B5EF4-FFF2-40B4-BE49-F238E27FC236}">
              <a16:creationId xmlns:a16="http://schemas.microsoft.com/office/drawing/2014/main" id="{5E6F4E58-C126-442B-A07A-6AFEF61D9E0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56" name="Text Box 1">
          <a:extLst>
            <a:ext uri="{FF2B5EF4-FFF2-40B4-BE49-F238E27FC236}">
              <a16:creationId xmlns:a16="http://schemas.microsoft.com/office/drawing/2014/main" id="{BE0764A1-0ECA-4DE4-A92C-B4AEE23DD1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F4D995ED-6C73-4915-8C6A-73D264ADE8D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2BB23450-A46F-4BF3-8C7D-AA5CB26D20D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59" name="Text Box 1">
          <a:extLst>
            <a:ext uri="{FF2B5EF4-FFF2-40B4-BE49-F238E27FC236}">
              <a16:creationId xmlns:a16="http://schemas.microsoft.com/office/drawing/2014/main" id="{EC66D118-58DE-4362-9D5B-BD9DB867B99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0" name="Text Box 1">
          <a:extLst>
            <a:ext uri="{FF2B5EF4-FFF2-40B4-BE49-F238E27FC236}">
              <a16:creationId xmlns:a16="http://schemas.microsoft.com/office/drawing/2014/main" id="{551337E5-AA92-4864-85BC-5C4664FA55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1" name="Text Box 1">
          <a:extLst>
            <a:ext uri="{FF2B5EF4-FFF2-40B4-BE49-F238E27FC236}">
              <a16:creationId xmlns:a16="http://schemas.microsoft.com/office/drawing/2014/main" id="{E108633C-7512-4701-ABEC-81CFF7C500F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62" name="Text Box 1">
          <a:extLst>
            <a:ext uri="{FF2B5EF4-FFF2-40B4-BE49-F238E27FC236}">
              <a16:creationId xmlns:a16="http://schemas.microsoft.com/office/drawing/2014/main" id="{60C6D912-D37D-4CB3-AF24-B9B11C565B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9DAD27B3-9C2D-44C2-A2D6-657C93A90B3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A1711A84-4957-4141-95D2-4C6DFD6D312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65" name="Text Box 1">
          <a:extLst>
            <a:ext uri="{FF2B5EF4-FFF2-40B4-BE49-F238E27FC236}">
              <a16:creationId xmlns:a16="http://schemas.microsoft.com/office/drawing/2014/main" id="{693F009E-668D-4B98-8EEF-FA753A27CA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6" name="Text Box 1">
          <a:extLst>
            <a:ext uri="{FF2B5EF4-FFF2-40B4-BE49-F238E27FC236}">
              <a16:creationId xmlns:a16="http://schemas.microsoft.com/office/drawing/2014/main" id="{F90E7DCE-97E4-4EAF-95FC-A107018B9E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7" name="Text Box 1">
          <a:extLst>
            <a:ext uri="{FF2B5EF4-FFF2-40B4-BE49-F238E27FC236}">
              <a16:creationId xmlns:a16="http://schemas.microsoft.com/office/drawing/2014/main" id="{0CB9759C-3398-4EA2-AD42-88B0AAA6D7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8" name="Text Box 1">
          <a:extLst>
            <a:ext uri="{FF2B5EF4-FFF2-40B4-BE49-F238E27FC236}">
              <a16:creationId xmlns:a16="http://schemas.microsoft.com/office/drawing/2014/main" id="{E8098E45-921C-48E5-8535-C174DD03FDC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ADE988E5-23D0-452B-8773-6D29C804BB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A0B3F42D-94F8-4C0E-B6DA-715CEC672C0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71" name="Text Box 1">
          <a:extLst>
            <a:ext uri="{FF2B5EF4-FFF2-40B4-BE49-F238E27FC236}">
              <a16:creationId xmlns:a16="http://schemas.microsoft.com/office/drawing/2014/main" id="{32DABF27-8AAF-46AD-8DDC-1946F597711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72" name="Text Box 1">
          <a:extLst>
            <a:ext uri="{FF2B5EF4-FFF2-40B4-BE49-F238E27FC236}">
              <a16:creationId xmlns:a16="http://schemas.microsoft.com/office/drawing/2014/main" id="{28DB3E97-2DF1-4CE4-BD71-B220819C8C8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73" name="Text Box 1">
          <a:extLst>
            <a:ext uri="{FF2B5EF4-FFF2-40B4-BE49-F238E27FC236}">
              <a16:creationId xmlns:a16="http://schemas.microsoft.com/office/drawing/2014/main" id="{6C6D7646-B884-4F31-B8B2-F5931FC3F3D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74" name="Text Box 1">
          <a:extLst>
            <a:ext uri="{FF2B5EF4-FFF2-40B4-BE49-F238E27FC236}">
              <a16:creationId xmlns:a16="http://schemas.microsoft.com/office/drawing/2014/main" id="{8609A9D5-4D17-44A8-BB5C-1BFC9E79EC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54325EF9-A223-47D6-A0DC-7751CE22D55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76" name="Text Box 1">
          <a:extLst>
            <a:ext uri="{FF2B5EF4-FFF2-40B4-BE49-F238E27FC236}">
              <a16:creationId xmlns:a16="http://schemas.microsoft.com/office/drawing/2014/main" id="{EC114475-4A04-4457-A2EA-8FCD3C62E1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77" name="Text Box 1">
          <a:extLst>
            <a:ext uri="{FF2B5EF4-FFF2-40B4-BE49-F238E27FC236}">
              <a16:creationId xmlns:a16="http://schemas.microsoft.com/office/drawing/2014/main" id="{1B900BF5-B01C-4931-B0F3-B5B53A03D9B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78" name="Text Box 1">
          <a:extLst>
            <a:ext uri="{FF2B5EF4-FFF2-40B4-BE49-F238E27FC236}">
              <a16:creationId xmlns:a16="http://schemas.microsoft.com/office/drawing/2014/main" id="{075E3755-8CBD-40B7-881A-862E0AD1FE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79" name="Text Box 1">
          <a:extLst>
            <a:ext uri="{FF2B5EF4-FFF2-40B4-BE49-F238E27FC236}">
              <a16:creationId xmlns:a16="http://schemas.microsoft.com/office/drawing/2014/main" id="{F804E157-7CB6-4B0B-B8AD-E211E6BA0A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80" name="Text Box 1">
          <a:extLst>
            <a:ext uri="{FF2B5EF4-FFF2-40B4-BE49-F238E27FC236}">
              <a16:creationId xmlns:a16="http://schemas.microsoft.com/office/drawing/2014/main" id="{13B71CF8-9792-43DA-A494-1494084D66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17768E99-EA9F-41D1-8329-8666E5631D8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3BD1D29E-874D-418B-B7E9-4B77508914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83" name="Text Box 1">
          <a:extLst>
            <a:ext uri="{FF2B5EF4-FFF2-40B4-BE49-F238E27FC236}">
              <a16:creationId xmlns:a16="http://schemas.microsoft.com/office/drawing/2014/main" id="{BB6BC8BE-03BA-4F1E-B014-FD3BBA38E31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84" name="Text Box 1">
          <a:extLst>
            <a:ext uri="{FF2B5EF4-FFF2-40B4-BE49-F238E27FC236}">
              <a16:creationId xmlns:a16="http://schemas.microsoft.com/office/drawing/2014/main" id="{C82C9FA0-C033-48F2-BF22-AF4DBEC8096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85" name="Text Box 1">
          <a:extLst>
            <a:ext uri="{FF2B5EF4-FFF2-40B4-BE49-F238E27FC236}">
              <a16:creationId xmlns:a16="http://schemas.microsoft.com/office/drawing/2014/main" id="{8D0CEF05-08DF-41C9-B3D8-67A6A31AF7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B170D2F6-A460-4633-8DF6-AE843E512D5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56C04027-3C57-401C-9C8D-E424236043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85835D32-8261-427D-933F-8709D532E6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D7B8A8D4-CD49-40FF-A8CE-98635DDA66C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90" name="Text Box 1">
          <a:extLst>
            <a:ext uri="{FF2B5EF4-FFF2-40B4-BE49-F238E27FC236}">
              <a16:creationId xmlns:a16="http://schemas.microsoft.com/office/drawing/2014/main" id="{76D39201-61F2-4E63-954C-E00A96F035F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91" name="Text Box 1">
          <a:extLst>
            <a:ext uri="{FF2B5EF4-FFF2-40B4-BE49-F238E27FC236}">
              <a16:creationId xmlns:a16="http://schemas.microsoft.com/office/drawing/2014/main" id="{EFD7E439-C837-4838-974A-5070193B02B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92" name="Text Box 1">
          <a:extLst>
            <a:ext uri="{FF2B5EF4-FFF2-40B4-BE49-F238E27FC236}">
              <a16:creationId xmlns:a16="http://schemas.microsoft.com/office/drawing/2014/main" id="{7A173C79-3AA7-40FC-B34D-42E80FC669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34DD5978-3DE1-45C9-87C5-5D7B2E48CF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4" name="Text Box 1">
          <a:extLst>
            <a:ext uri="{FF2B5EF4-FFF2-40B4-BE49-F238E27FC236}">
              <a16:creationId xmlns:a16="http://schemas.microsoft.com/office/drawing/2014/main" id="{FE35B392-5F91-4AF3-AFB4-841757E765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5" name="Text Box 1">
          <a:extLst>
            <a:ext uri="{FF2B5EF4-FFF2-40B4-BE49-F238E27FC236}">
              <a16:creationId xmlns:a16="http://schemas.microsoft.com/office/drawing/2014/main" id="{15A0C34A-AFF4-45D8-AC9B-02DEA2B8A19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6" name="Text Box 1">
          <a:extLst>
            <a:ext uri="{FF2B5EF4-FFF2-40B4-BE49-F238E27FC236}">
              <a16:creationId xmlns:a16="http://schemas.microsoft.com/office/drawing/2014/main" id="{4F78D689-F183-42A0-A440-46A00C463C5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7" name="Text Box 1">
          <a:extLst>
            <a:ext uri="{FF2B5EF4-FFF2-40B4-BE49-F238E27FC236}">
              <a16:creationId xmlns:a16="http://schemas.microsoft.com/office/drawing/2014/main" id="{83DF97C4-CC37-43E8-83F3-D26A216EB63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8" name="Text Box 1">
          <a:extLst>
            <a:ext uri="{FF2B5EF4-FFF2-40B4-BE49-F238E27FC236}">
              <a16:creationId xmlns:a16="http://schemas.microsoft.com/office/drawing/2014/main" id="{E3028F93-42FC-4313-915A-1E5482CBBBE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FB8FC3D0-81CF-470D-9340-98969B9A74B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0" name="Text Box 1">
          <a:extLst>
            <a:ext uri="{FF2B5EF4-FFF2-40B4-BE49-F238E27FC236}">
              <a16:creationId xmlns:a16="http://schemas.microsoft.com/office/drawing/2014/main" id="{310D52D4-064E-4201-826B-D7EAB3D6158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1" name="Text Box 1">
          <a:extLst>
            <a:ext uri="{FF2B5EF4-FFF2-40B4-BE49-F238E27FC236}">
              <a16:creationId xmlns:a16="http://schemas.microsoft.com/office/drawing/2014/main" id="{5955C3AF-5E2F-46A9-BA9D-E6A37A31DB6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E777903F-616C-4C11-A463-06CC92E0C1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3" name="Text Box 1">
          <a:extLst>
            <a:ext uri="{FF2B5EF4-FFF2-40B4-BE49-F238E27FC236}">
              <a16:creationId xmlns:a16="http://schemas.microsoft.com/office/drawing/2014/main" id="{CA5154CC-1341-4D3D-A3F1-7CA616A19FF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4" name="Text Box 1">
          <a:extLst>
            <a:ext uri="{FF2B5EF4-FFF2-40B4-BE49-F238E27FC236}">
              <a16:creationId xmlns:a16="http://schemas.microsoft.com/office/drawing/2014/main" id="{18C891B2-2FB3-4A4F-9046-85B690B704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553BAB9B-918F-4F4F-A863-1CA52C36A8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6" name="Text Box 1">
          <a:extLst>
            <a:ext uri="{FF2B5EF4-FFF2-40B4-BE49-F238E27FC236}">
              <a16:creationId xmlns:a16="http://schemas.microsoft.com/office/drawing/2014/main" id="{9265EBF0-98AD-4142-9379-C2B0E4176B0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7" name="Text Box 1">
          <a:extLst>
            <a:ext uri="{FF2B5EF4-FFF2-40B4-BE49-F238E27FC236}">
              <a16:creationId xmlns:a16="http://schemas.microsoft.com/office/drawing/2014/main" id="{7C575698-E9B2-4C17-87A4-AB13019437B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BB706E24-9E67-49E4-9CBF-66654FA25BC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09" name="Text Box 1">
          <a:extLst>
            <a:ext uri="{FF2B5EF4-FFF2-40B4-BE49-F238E27FC236}">
              <a16:creationId xmlns:a16="http://schemas.microsoft.com/office/drawing/2014/main" id="{ADC85381-A381-4F58-ABC1-CDABF844B20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10" name="Text Box 1">
          <a:extLst>
            <a:ext uri="{FF2B5EF4-FFF2-40B4-BE49-F238E27FC236}">
              <a16:creationId xmlns:a16="http://schemas.microsoft.com/office/drawing/2014/main" id="{9A1B44BC-E2E5-479B-A4B4-760E7FFF01D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683E9DEB-BC2E-41A6-8E6E-F44588E4DA2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12" name="Text Box 1">
          <a:extLst>
            <a:ext uri="{FF2B5EF4-FFF2-40B4-BE49-F238E27FC236}">
              <a16:creationId xmlns:a16="http://schemas.microsoft.com/office/drawing/2014/main" id="{22AFC4D7-675D-4BE7-8D9E-D34C5BDA87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19C0B402-B0CC-4717-A95D-A78C3A1D54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14" name="Text Box 1">
          <a:extLst>
            <a:ext uri="{FF2B5EF4-FFF2-40B4-BE49-F238E27FC236}">
              <a16:creationId xmlns:a16="http://schemas.microsoft.com/office/drawing/2014/main" id="{6DE1F6EA-CDDA-420B-8DB6-892B5DF2724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15" name="Text Box 1">
          <a:extLst>
            <a:ext uri="{FF2B5EF4-FFF2-40B4-BE49-F238E27FC236}">
              <a16:creationId xmlns:a16="http://schemas.microsoft.com/office/drawing/2014/main" id="{41BD5681-5AEF-4D87-BCC3-97EF1B977C5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16" name="Text Box 1">
          <a:extLst>
            <a:ext uri="{FF2B5EF4-FFF2-40B4-BE49-F238E27FC236}">
              <a16:creationId xmlns:a16="http://schemas.microsoft.com/office/drawing/2014/main" id="{5634FDDC-648F-436D-B04C-D59AE60305F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FA0764C0-F8C5-4DED-AAC9-B3455627FA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6BB6035D-D188-43C4-B598-A2C8874D9ED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864F6BAC-D1C2-4020-A643-3141B2B161A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DE9CCB1D-6496-4B0F-96E4-238614B47E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21" name="Text Box 1">
          <a:extLst>
            <a:ext uri="{FF2B5EF4-FFF2-40B4-BE49-F238E27FC236}">
              <a16:creationId xmlns:a16="http://schemas.microsoft.com/office/drawing/2014/main" id="{F762A0DC-E79C-47C4-A5EF-973907C9EE9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22" name="Text Box 1">
          <a:extLst>
            <a:ext uri="{FF2B5EF4-FFF2-40B4-BE49-F238E27FC236}">
              <a16:creationId xmlns:a16="http://schemas.microsoft.com/office/drawing/2014/main" id="{0EFCCCFF-0D52-4B1B-A444-5EEF3BC1689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5731609A-5ABF-4998-BB01-7CE492A35DB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24" name="Text Box 1">
          <a:extLst>
            <a:ext uri="{FF2B5EF4-FFF2-40B4-BE49-F238E27FC236}">
              <a16:creationId xmlns:a16="http://schemas.microsoft.com/office/drawing/2014/main" id="{F8CF4AC8-9ADE-4798-B4AC-F53DA170533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EC99632C-71CA-47BD-B06F-A507477A9D0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26" name="Text Box 1">
          <a:extLst>
            <a:ext uri="{FF2B5EF4-FFF2-40B4-BE49-F238E27FC236}">
              <a16:creationId xmlns:a16="http://schemas.microsoft.com/office/drawing/2014/main" id="{7AF8F236-498F-40CF-89C6-DA6899D6B0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27" name="Text Box 1">
          <a:extLst>
            <a:ext uri="{FF2B5EF4-FFF2-40B4-BE49-F238E27FC236}">
              <a16:creationId xmlns:a16="http://schemas.microsoft.com/office/drawing/2014/main" id="{1ADA92FD-CCB3-4A38-8B7B-E0F9CE59253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28" name="Text Box 1">
          <a:extLst>
            <a:ext uri="{FF2B5EF4-FFF2-40B4-BE49-F238E27FC236}">
              <a16:creationId xmlns:a16="http://schemas.microsoft.com/office/drawing/2014/main" id="{4C7B4966-48F2-4ACF-843C-F4FD3EF45F9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13ADEE67-BD4C-43D3-B848-6B88672874E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0D0D88C8-36F2-47C3-9372-9F68564554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9DE96B71-1AF1-458A-8C06-BA650D9FE0D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2" name="Text Box 1">
          <a:extLst>
            <a:ext uri="{FF2B5EF4-FFF2-40B4-BE49-F238E27FC236}">
              <a16:creationId xmlns:a16="http://schemas.microsoft.com/office/drawing/2014/main" id="{7AC6E2F4-F1EA-44B2-944C-1699F2521E6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3" name="Text Box 1">
          <a:extLst>
            <a:ext uri="{FF2B5EF4-FFF2-40B4-BE49-F238E27FC236}">
              <a16:creationId xmlns:a16="http://schemas.microsoft.com/office/drawing/2014/main" id="{0AADDA5E-FEA0-4297-ACE5-73AE523274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34" name="Text Box 1">
          <a:extLst>
            <a:ext uri="{FF2B5EF4-FFF2-40B4-BE49-F238E27FC236}">
              <a16:creationId xmlns:a16="http://schemas.microsoft.com/office/drawing/2014/main" id="{90E6F736-D775-4900-A1A3-E42DBF6BA2C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F1020C92-B6E2-46C8-A12E-4A651546F0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36" name="Text Box 1">
          <a:extLst>
            <a:ext uri="{FF2B5EF4-FFF2-40B4-BE49-F238E27FC236}">
              <a16:creationId xmlns:a16="http://schemas.microsoft.com/office/drawing/2014/main" id="{F2D7A0BB-CC9E-4DAC-9BBD-4AEE8177F45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27AE5A5C-2584-4622-8057-A02D5D56A3C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8" name="Text Box 1">
          <a:extLst>
            <a:ext uri="{FF2B5EF4-FFF2-40B4-BE49-F238E27FC236}">
              <a16:creationId xmlns:a16="http://schemas.microsoft.com/office/drawing/2014/main" id="{E1395CE7-2421-4EE3-B026-86FA4FA8DBF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39" name="Text Box 1">
          <a:extLst>
            <a:ext uri="{FF2B5EF4-FFF2-40B4-BE49-F238E27FC236}">
              <a16:creationId xmlns:a16="http://schemas.microsoft.com/office/drawing/2014/main" id="{12B18C1D-7158-4BC5-BF1D-15F8416D244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0" name="Text Box 1">
          <a:extLst>
            <a:ext uri="{FF2B5EF4-FFF2-40B4-BE49-F238E27FC236}">
              <a16:creationId xmlns:a16="http://schemas.microsoft.com/office/drawing/2014/main" id="{BFAB9FBF-1380-43A4-89B6-97322B0C113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F01CC0F1-C90F-4F9C-B925-668993B59BC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42" name="Text Box 1">
          <a:extLst>
            <a:ext uri="{FF2B5EF4-FFF2-40B4-BE49-F238E27FC236}">
              <a16:creationId xmlns:a16="http://schemas.microsoft.com/office/drawing/2014/main" id="{5BA94245-A9DB-4162-A182-E3D53D30CF7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43" name="Text Box 1">
          <a:extLst>
            <a:ext uri="{FF2B5EF4-FFF2-40B4-BE49-F238E27FC236}">
              <a16:creationId xmlns:a16="http://schemas.microsoft.com/office/drawing/2014/main" id="{DFD5E74D-F7A6-4989-8602-95E32D4C57B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44" name="Text Box 1">
          <a:extLst>
            <a:ext uri="{FF2B5EF4-FFF2-40B4-BE49-F238E27FC236}">
              <a16:creationId xmlns:a16="http://schemas.microsoft.com/office/drawing/2014/main" id="{8A5FF1B4-B243-4506-96A3-8A7C6C18A92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45" name="Text Box 1">
          <a:extLst>
            <a:ext uri="{FF2B5EF4-FFF2-40B4-BE49-F238E27FC236}">
              <a16:creationId xmlns:a16="http://schemas.microsoft.com/office/drawing/2014/main" id="{325B9A8A-D714-4AB7-A28E-3A1FE51ABD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6" name="Text Box 1">
          <a:extLst>
            <a:ext uri="{FF2B5EF4-FFF2-40B4-BE49-F238E27FC236}">
              <a16:creationId xmlns:a16="http://schemas.microsoft.com/office/drawing/2014/main" id="{6686C2F3-DA19-41F7-BEE7-16A5523908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6CAC16C4-A328-40BA-8DCC-7B340CA9B99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8" name="Text Box 1">
          <a:extLst>
            <a:ext uri="{FF2B5EF4-FFF2-40B4-BE49-F238E27FC236}">
              <a16:creationId xmlns:a16="http://schemas.microsoft.com/office/drawing/2014/main" id="{41E9FECD-D02A-442D-BA24-78163E9399E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49" name="Text Box 1">
          <a:extLst>
            <a:ext uri="{FF2B5EF4-FFF2-40B4-BE49-F238E27FC236}">
              <a16:creationId xmlns:a16="http://schemas.microsoft.com/office/drawing/2014/main" id="{D1388B96-1CC5-401F-BD8B-6E00764F26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C59FC3FF-3D09-42DA-9E6F-E12BA21466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51" name="Text Box 1">
          <a:extLst>
            <a:ext uri="{FF2B5EF4-FFF2-40B4-BE49-F238E27FC236}">
              <a16:creationId xmlns:a16="http://schemas.microsoft.com/office/drawing/2014/main" id="{49421AF3-CAF1-42E1-B7EF-8E8B875CD7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9396EB8F-FB4E-4429-84D8-EC74A9FFCEB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0068A82E-32DE-469A-852E-465A41B5717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054" name="Text Box 1">
          <a:extLst>
            <a:ext uri="{FF2B5EF4-FFF2-40B4-BE49-F238E27FC236}">
              <a16:creationId xmlns:a16="http://schemas.microsoft.com/office/drawing/2014/main" id="{65B8A009-7CD7-4E00-AE37-E680363B2D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DD4FFE5D-34EC-4F6E-9ECD-08C99455E85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056" name="Text Box 1">
          <a:extLst>
            <a:ext uri="{FF2B5EF4-FFF2-40B4-BE49-F238E27FC236}">
              <a16:creationId xmlns:a16="http://schemas.microsoft.com/office/drawing/2014/main" id="{B4149919-32FF-40AB-A20C-C0F4F422F89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057" name="Text Box 1">
          <a:extLst>
            <a:ext uri="{FF2B5EF4-FFF2-40B4-BE49-F238E27FC236}">
              <a16:creationId xmlns:a16="http://schemas.microsoft.com/office/drawing/2014/main" id="{46F80468-C0A0-49AD-A816-3CDD04926C4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58" name="Text Box 1">
          <a:extLst>
            <a:ext uri="{FF2B5EF4-FFF2-40B4-BE49-F238E27FC236}">
              <a16:creationId xmlns:a16="http://schemas.microsoft.com/office/drawing/2014/main" id="{6046BF1B-430D-45D9-98CC-EA675BD1AEA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D909CA0C-5344-416A-9376-D8AAF012C5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60" name="Text Box 1">
          <a:extLst>
            <a:ext uri="{FF2B5EF4-FFF2-40B4-BE49-F238E27FC236}">
              <a16:creationId xmlns:a16="http://schemas.microsoft.com/office/drawing/2014/main" id="{89E97EE7-9A01-4E44-917A-CE59088B57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61" name="Text Box 1">
          <a:extLst>
            <a:ext uri="{FF2B5EF4-FFF2-40B4-BE49-F238E27FC236}">
              <a16:creationId xmlns:a16="http://schemas.microsoft.com/office/drawing/2014/main" id="{56BB1F4F-1645-421D-8AE9-83F7F93AEB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62" name="Text Box 1">
          <a:extLst>
            <a:ext uri="{FF2B5EF4-FFF2-40B4-BE49-F238E27FC236}">
              <a16:creationId xmlns:a16="http://schemas.microsoft.com/office/drawing/2014/main" id="{3A8B99C9-C3F3-4F4C-BCE4-036C9A8B1D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D12AB4FF-04D2-4D02-A21A-F9FA8226A08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64" name="Text Box 1">
          <a:extLst>
            <a:ext uri="{FF2B5EF4-FFF2-40B4-BE49-F238E27FC236}">
              <a16:creationId xmlns:a16="http://schemas.microsoft.com/office/drawing/2014/main" id="{DF0502BE-2214-4A50-A574-921A606CF71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8D7E85DF-2802-4866-B87C-DF57C18976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66" name="Text Box 1">
          <a:extLst>
            <a:ext uri="{FF2B5EF4-FFF2-40B4-BE49-F238E27FC236}">
              <a16:creationId xmlns:a16="http://schemas.microsoft.com/office/drawing/2014/main" id="{619454BD-A57E-4CE2-BAAF-C1F39BD587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67" name="Text Box 1">
          <a:extLst>
            <a:ext uri="{FF2B5EF4-FFF2-40B4-BE49-F238E27FC236}">
              <a16:creationId xmlns:a16="http://schemas.microsoft.com/office/drawing/2014/main" id="{79E52CB8-D09B-4625-9017-74FD26A67CD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68" name="Text Box 1">
          <a:extLst>
            <a:ext uri="{FF2B5EF4-FFF2-40B4-BE49-F238E27FC236}">
              <a16:creationId xmlns:a16="http://schemas.microsoft.com/office/drawing/2014/main" id="{2F8437FC-BB53-4C5A-9DB6-F51AA0B0B5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8085C27F-C553-4735-9B88-B2809DA92FB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0" name="Text Box 1">
          <a:extLst>
            <a:ext uri="{FF2B5EF4-FFF2-40B4-BE49-F238E27FC236}">
              <a16:creationId xmlns:a16="http://schemas.microsoft.com/office/drawing/2014/main" id="{2CC9A6AA-6F44-454A-8C15-8E08AF44C31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BBAB7C69-5464-4F29-A1A1-349E3C887F5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2" name="Text Box 1">
          <a:extLst>
            <a:ext uri="{FF2B5EF4-FFF2-40B4-BE49-F238E27FC236}">
              <a16:creationId xmlns:a16="http://schemas.microsoft.com/office/drawing/2014/main" id="{159CB8AA-EB1C-4652-BF94-225A863E28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3" name="Text Box 1">
          <a:extLst>
            <a:ext uri="{FF2B5EF4-FFF2-40B4-BE49-F238E27FC236}">
              <a16:creationId xmlns:a16="http://schemas.microsoft.com/office/drawing/2014/main" id="{9173EF3A-514B-4300-8709-E06E613CC1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E232CC29-EE58-4F2E-A923-E161B456DF3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75" name="Text Box 1">
          <a:extLst>
            <a:ext uri="{FF2B5EF4-FFF2-40B4-BE49-F238E27FC236}">
              <a16:creationId xmlns:a16="http://schemas.microsoft.com/office/drawing/2014/main" id="{F9EB107F-5BA0-45C9-AE72-679403E5B1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76" name="Text Box 1">
          <a:extLst>
            <a:ext uri="{FF2B5EF4-FFF2-40B4-BE49-F238E27FC236}">
              <a16:creationId xmlns:a16="http://schemas.microsoft.com/office/drawing/2014/main" id="{1ED77C0C-E3CB-410F-94FC-B17DF88FF04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6AE24D91-99CF-4BC6-B9C5-62A0B3F4088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8" name="Text Box 1">
          <a:extLst>
            <a:ext uri="{FF2B5EF4-FFF2-40B4-BE49-F238E27FC236}">
              <a16:creationId xmlns:a16="http://schemas.microsoft.com/office/drawing/2014/main" id="{45F21476-D9DF-48A0-A639-B9EA84D6B7C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04EF3C08-5D5E-476D-9674-5A15FAE651F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E20BD89B-1991-48DD-B4AF-004A6BB5D79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081" name="Text Box 1">
          <a:extLst>
            <a:ext uri="{FF2B5EF4-FFF2-40B4-BE49-F238E27FC236}">
              <a16:creationId xmlns:a16="http://schemas.microsoft.com/office/drawing/2014/main" id="{FF4BE806-FD5E-41BF-B098-49296AFA71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6A07C9A2-21AE-4D7A-B1C3-1490C7A61E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32871F72-BE6A-47C2-A579-27CF9BB14B0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4" name="Text Box 1">
          <a:extLst>
            <a:ext uri="{FF2B5EF4-FFF2-40B4-BE49-F238E27FC236}">
              <a16:creationId xmlns:a16="http://schemas.microsoft.com/office/drawing/2014/main" id="{EEF31498-3131-4321-B012-FF29678C3B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21B79AF9-B3B3-474F-BA4E-ABD06E1C54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6" name="Text Box 1">
          <a:extLst>
            <a:ext uri="{FF2B5EF4-FFF2-40B4-BE49-F238E27FC236}">
              <a16:creationId xmlns:a16="http://schemas.microsoft.com/office/drawing/2014/main" id="{72F395C1-77E9-45D9-BA82-06AE9296E43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7" name="Text Box 1">
          <a:extLst>
            <a:ext uri="{FF2B5EF4-FFF2-40B4-BE49-F238E27FC236}">
              <a16:creationId xmlns:a16="http://schemas.microsoft.com/office/drawing/2014/main" id="{2A6CC420-76AB-4276-B017-6DF135DAD2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8" name="Text Box 1">
          <a:extLst>
            <a:ext uri="{FF2B5EF4-FFF2-40B4-BE49-F238E27FC236}">
              <a16:creationId xmlns:a16="http://schemas.microsoft.com/office/drawing/2014/main" id="{21294BA8-6F6C-4CF8-BD84-BEADA57799E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E8734E05-AEA2-4D3C-80CC-3F900F8AEF1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0" name="Text Box 1">
          <a:extLst>
            <a:ext uri="{FF2B5EF4-FFF2-40B4-BE49-F238E27FC236}">
              <a16:creationId xmlns:a16="http://schemas.microsoft.com/office/drawing/2014/main" id="{1E507C27-F64B-420A-8A35-A57C6E1A71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1" name="Text Box 1">
          <a:extLst>
            <a:ext uri="{FF2B5EF4-FFF2-40B4-BE49-F238E27FC236}">
              <a16:creationId xmlns:a16="http://schemas.microsoft.com/office/drawing/2014/main" id="{5C03CD46-76D2-4AEA-B6A1-6BDFA7BBE1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2" name="Text Box 1">
          <a:extLst>
            <a:ext uri="{FF2B5EF4-FFF2-40B4-BE49-F238E27FC236}">
              <a16:creationId xmlns:a16="http://schemas.microsoft.com/office/drawing/2014/main" id="{30DD20CF-FC5B-44B5-B0B3-D584A7AA20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3" name="Text Box 1">
          <a:extLst>
            <a:ext uri="{FF2B5EF4-FFF2-40B4-BE49-F238E27FC236}">
              <a16:creationId xmlns:a16="http://schemas.microsoft.com/office/drawing/2014/main" id="{24A07AD4-258E-4228-9DBE-F9B55635B51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4" name="Text Box 1">
          <a:extLst>
            <a:ext uri="{FF2B5EF4-FFF2-40B4-BE49-F238E27FC236}">
              <a16:creationId xmlns:a16="http://schemas.microsoft.com/office/drawing/2014/main" id="{1B2E5CFD-7583-4317-A94A-CC4577C1F01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F3113EB7-C6E1-4105-B84A-E610A883FB0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5B2A6D7A-4B62-44FA-BC42-8632F1D4B77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097" name="Text Box 1">
          <a:extLst>
            <a:ext uri="{FF2B5EF4-FFF2-40B4-BE49-F238E27FC236}">
              <a16:creationId xmlns:a16="http://schemas.microsoft.com/office/drawing/2014/main" id="{9C2A6C6D-3D9B-499C-827E-2E8241B8CA3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EA404DC3-9873-4879-8529-637DF99900B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099" name="Text Box 1">
          <a:extLst>
            <a:ext uri="{FF2B5EF4-FFF2-40B4-BE49-F238E27FC236}">
              <a16:creationId xmlns:a16="http://schemas.microsoft.com/office/drawing/2014/main" id="{4BF152FB-CF76-4C3C-9ED9-C97DE23C6F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00" name="Text Box 1">
          <a:extLst>
            <a:ext uri="{FF2B5EF4-FFF2-40B4-BE49-F238E27FC236}">
              <a16:creationId xmlns:a16="http://schemas.microsoft.com/office/drawing/2014/main" id="{A4CA0DBC-1BA2-42D7-8F32-4A75C2165BB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065C4495-14FA-435F-BD9A-C0AC06E26FF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02" name="Text Box 1">
          <a:extLst>
            <a:ext uri="{FF2B5EF4-FFF2-40B4-BE49-F238E27FC236}">
              <a16:creationId xmlns:a16="http://schemas.microsoft.com/office/drawing/2014/main" id="{27B61070-C89F-4AAF-ABDD-AA357CBF4B7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03" name="Text Box 1">
          <a:extLst>
            <a:ext uri="{FF2B5EF4-FFF2-40B4-BE49-F238E27FC236}">
              <a16:creationId xmlns:a16="http://schemas.microsoft.com/office/drawing/2014/main" id="{773784A0-4C63-4E4B-A23F-E062203D9E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04" name="Text Box 1">
          <a:extLst>
            <a:ext uri="{FF2B5EF4-FFF2-40B4-BE49-F238E27FC236}">
              <a16:creationId xmlns:a16="http://schemas.microsoft.com/office/drawing/2014/main" id="{E2B01C55-5D2B-462A-930E-F90DE5E0EE3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05" name="Text Box 1">
          <a:extLst>
            <a:ext uri="{FF2B5EF4-FFF2-40B4-BE49-F238E27FC236}">
              <a16:creationId xmlns:a16="http://schemas.microsoft.com/office/drawing/2014/main" id="{FCF32575-237A-43B6-9319-D5A1868720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06" name="Text Box 1">
          <a:extLst>
            <a:ext uri="{FF2B5EF4-FFF2-40B4-BE49-F238E27FC236}">
              <a16:creationId xmlns:a16="http://schemas.microsoft.com/office/drawing/2014/main" id="{810A908F-96D8-4952-828A-ABDED1C1FA5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CE275285-268D-4F00-9DF6-D6553A7F1D0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08" name="Text Box 1">
          <a:extLst>
            <a:ext uri="{FF2B5EF4-FFF2-40B4-BE49-F238E27FC236}">
              <a16:creationId xmlns:a16="http://schemas.microsoft.com/office/drawing/2014/main" id="{9B47F375-6CF0-4A27-9CBA-395C8F2F25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09" name="Text Box 1">
          <a:extLst>
            <a:ext uri="{FF2B5EF4-FFF2-40B4-BE49-F238E27FC236}">
              <a16:creationId xmlns:a16="http://schemas.microsoft.com/office/drawing/2014/main" id="{7FAB5F19-D535-46CA-A91E-1B82F477EF6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0" name="Text Box 1">
          <a:extLst>
            <a:ext uri="{FF2B5EF4-FFF2-40B4-BE49-F238E27FC236}">
              <a16:creationId xmlns:a16="http://schemas.microsoft.com/office/drawing/2014/main" id="{CAD55AD4-4792-4694-80A6-F0347A0D77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517FF584-3453-4783-B63B-46DDB5CE4CF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2" name="Text Box 1">
          <a:extLst>
            <a:ext uri="{FF2B5EF4-FFF2-40B4-BE49-F238E27FC236}">
              <a16:creationId xmlns:a16="http://schemas.microsoft.com/office/drawing/2014/main" id="{5154700C-6381-40E1-B795-48B9BE9876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BE20EBCE-A5C2-474E-932F-8C60E2E20B8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14" name="Text Box 1">
          <a:extLst>
            <a:ext uri="{FF2B5EF4-FFF2-40B4-BE49-F238E27FC236}">
              <a16:creationId xmlns:a16="http://schemas.microsoft.com/office/drawing/2014/main" id="{C2031269-4BD9-4634-8691-01CAD825CCA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15" name="Text Box 1">
          <a:extLst>
            <a:ext uri="{FF2B5EF4-FFF2-40B4-BE49-F238E27FC236}">
              <a16:creationId xmlns:a16="http://schemas.microsoft.com/office/drawing/2014/main" id="{F090396A-40EE-4D46-9D50-D909AFF15FE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16" name="Text Box 1">
          <a:extLst>
            <a:ext uri="{FF2B5EF4-FFF2-40B4-BE49-F238E27FC236}">
              <a16:creationId xmlns:a16="http://schemas.microsoft.com/office/drawing/2014/main" id="{6ACA516E-96E3-4D02-B7EA-69D93AEEEAE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3E7C67C9-A04E-41D2-9118-7AF3F647A36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0136EEE2-F09D-480F-AA53-646D73F1BE9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3F0F6021-5E1E-40C0-AE14-5A03B15AE71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0" name="Text Box 1">
          <a:extLst>
            <a:ext uri="{FF2B5EF4-FFF2-40B4-BE49-F238E27FC236}">
              <a16:creationId xmlns:a16="http://schemas.microsoft.com/office/drawing/2014/main" id="{ECC052BD-D9F9-4746-A573-B062A2FBA7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1" name="Text Box 1">
          <a:extLst>
            <a:ext uri="{FF2B5EF4-FFF2-40B4-BE49-F238E27FC236}">
              <a16:creationId xmlns:a16="http://schemas.microsoft.com/office/drawing/2014/main" id="{151BF10F-1264-4F9C-B2C9-FCB384E2FBB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2145D5C5-D1F4-40AB-A032-E087CA9FCC9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23" name="Text Box 1">
          <a:extLst>
            <a:ext uri="{FF2B5EF4-FFF2-40B4-BE49-F238E27FC236}">
              <a16:creationId xmlns:a16="http://schemas.microsoft.com/office/drawing/2014/main" id="{76186FF7-D7EB-4F06-AA97-F210E17E67E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24" name="Text Box 1">
          <a:extLst>
            <a:ext uri="{FF2B5EF4-FFF2-40B4-BE49-F238E27FC236}">
              <a16:creationId xmlns:a16="http://schemas.microsoft.com/office/drawing/2014/main" id="{C690E5FC-293F-463F-9FDD-64FE91F25D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D6CD0828-09CC-4AE3-B8A4-2E0C230842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6" name="Text Box 1">
          <a:extLst>
            <a:ext uri="{FF2B5EF4-FFF2-40B4-BE49-F238E27FC236}">
              <a16:creationId xmlns:a16="http://schemas.microsoft.com/office/drawing/2014/main" id="{3C39D99E-47FD-4113-9A14-6DF626C6DFF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1EA22848-8E0D-4ED6-B500-0EF11AA20A0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BCC3C154-09EC-4D7E-9CF0-8A712FC923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29" name="Text Box 1">
          <a:extLst>
            <a:ext uri="{FF2B5EF4-FFF2-40B4-BE49-F238E27FC236}">
              <a16:creationId xmlns:a16="http://schemas.microsoft.com/office/drawing/2014/main" id="{A2F9398C-D60F-48C0-B811-221A01E6E5B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30" name="Text Box 1">
          <a:extLst>
            <a:ext uri="{FF2B5EF4-FFF2-40B4-BE49-F238E27FC236}">
              <a16:creationId xmlns:a16="http://schemas.microsoft.com/office/drawing/2014/main" id="{FD7AA70F-DFD2-480E-9273-697CB6BB21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2790B6C0-9A2D-4501-9287-D52C699B095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132" name="Text Box 1">
          <a:extLst>
            <a:ext uri="{FF2B5EF4-FFF2-40B4-BE49-F238E27FC236}">
              <a16:creationId xmlns:a16="http://schemas.microsoft.com/office/drawing/2014/main" id="{E678B11E-103F-45B3-B023-F6E22B9BC59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B3767386-DF53-47B8-8072-DE61EA9E19B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34" name="Text Box 1">
          <a:extLst>
            <a:ext uri="{FF2B5EF4-FFF2-40B4-BE49-F238E27FC236}">
              <a16:creationId xmlns:a16="http://schemas.microsoft.com/office/drawing/2014/main" id="{7A6F10BF-0839-458E-862A-8895E0B7F6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35" name="Text Box 1">
          <a:extLst>
            <a:ext uri="{FF2B5EF4-FFF2-40B4-BE49-F238E27FC236}">
              <a16:creationId xmlns:a16="http://schemas.microsoft.com/office/drawing/2014/main" id="{40766812-997D-462D-9951-BD2A96C41B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36" name="Text Box 1">
          <a:extLst>
            <a:ext uri="{FF2B5EF4-FFF2-40B4-BE49-F238E27FC236}">
              <a16:creationId xmlns:a16="http://schemas.microsoft.com/office/drawing/2014/main" id="{2778A8A2-9354-465D-BADD-47F265FB60A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59B5C50B-0F94-4941-9345-816E4B94BA6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38" name="Text Box 1">
          <a:extLst>
            <a:ext uri="{FF2B5EF4-FFF2-40B4-BE49-F238E27FC236}">
              <a16:creationId xmlns:a16="http://schemas.microsoft.com/office/drawing/2014/main" id="{EF21F2B5-1F8F-4308-A947-CDB18A33055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39" name="Text Box 1">
          <a:extLst>
            <a:ext uri="{FF2B5EF4-FFF2-40B4-BE49-F238E27FC236}">
              <a16:creationId xmlns:a16="http://schemas.microsoft.com/office/drawing/2014/main" id="{26D06202-4AE2-4C9F-B368-7411568D03E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A52EE30C-B389-4E17-95D1-FC5767DC6CC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41" name="Text Box 1">
          <a:extLst>
            <a:ext uri="{FF2B5EF4-FFF2-40B4-BE49-F238E27FC236}">
              <a16:creationId xmlns:a16="http://schemas.microsoft.com/office/drawing/2014/main" id="{F7A9EE90-6361-4633-AB70-E81405969C7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42" name="Text Box 1">
          <a:extLst>
            <a:ext uri="{FF2B5EF4-FFF2-40B4-BE49-F238E27FC236}">
              <a16:creationId xmlns:a16="http://schemas.microsoft.com/office/drawing/2014/main" id="{6127711D-E01D-47AD-8067-6B102D298A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C1CA4A53-915A-4C89-9749-F41F3236B8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44" name="Text Box 1">
          <a:extLst>
            <a:ext uri="{FF2B5EF4-FFF2-40B4-BE49-F238E27FC236}">
              <a16:creationId xmlns:a16="http://schemas.microsoft.com/office/drawing/2014/main" id="{5EC23664-9ED5-4926-A820-116C8F8D5B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233FBCC5-6A2A-482E-AF88-1F0D3A2F3B0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AA254F2C-9512-4A51-8FD0-977DB327634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53C80866-E122-4777-B986-81DA50FEE1F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48" name="Text Box 1">
          <a:extLst>
            <a:ext uri="{FF2B5EF4-FFF2-40B4-BE49-F238E27FC236}">
              <a16:creationId xmlns:a16="http://schemas.microsoft.com/office/drawing/2014/main" id="{6FD5691C-0999-4708-8AE5-3198C50D423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0B30CAF9-B0F5-4692-A004-726E5E7CA83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50" name="Text Box 1">
          <a:extLst>
            <a:ext uri="{FF2B5EF4-FFF2-40B4-BE49-F238E27FC236}">
              <a16:creationId xmlns:a16="http://schemas.microsoft.com/office/drawing/2014/main" id="{4E5C0602-75E0-4F7D-BE25-986039A7279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51" name="Text Box 1">
          <a:extLst>
            <a:ext uri="{FF2B5EF4-FFF2-40B4-BE49-F238E27FC236}">
              <a16:creationId xmlns:a16="http://schemas.microsoft.com/office/drawing/2014/main" id="{7549F3E3-64AC-4C84-AA1B-0082FBA030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C4E4BA09-CC75-4C1C-9AC3-7C9EB79600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EC812098-0E0C-41E8-8EF7-4E26C61D173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54" name="Text Box 1">
          <a:extLst>
            <a:ext uri="{FF2B5EF4-FFF2-40B4-BE49-F238E27FC236}">
              <a16:creationId xmlns:a16="http://schemas.microsoft.com/office/drawing/2014/main" id="{0E2AAB43-50B7-4D54-82AF-B3E072EA01D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4E725A19-2407-4533-9F7A-6ABA56F436A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56" name="Text Box 1">
          <a:extLst>
            <a:ext uri="{FF2B5EF4-FFF2-40B4-BE49-F238E27FC236}">
              <a16:creationId xmlns:a16="http://schemas.microsoft.com/office/drawing/2014/main" id="{35D5B5BA-4935-43AE-8001-689A80C191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57" name="Text Box 1">
          <a:extLst>
            <a:ext uri="{FF2B5EF4-FFF2-40B4-BE49-F238E27FC236}">
              <a16:creationId xmlns:a16="http://schemas.microsoft.com/office/drawing/2014/main" id="{C530F865-003D-4D0E-8132-892B6C0BA5E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58" name="Text Box 1">
          <a:extLst>
            <a:ext uri="{FF2B5EF4-FFF2-40B4-BE49-F238E27FC236}">
              <a16:creationId xmlns:a16="http://schemas.microsoft.com/office/drawing/2014/main" id="{7EF12262-7E00-4A6E-9B77-FBF8B3B408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089D50DA-48CF-47FD-8B6B-CE7B709E4C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0" name="Text Box 1">
          <a:extLst>
            <a:ext uri="{FF2B5EF4-FFF2-40B4-BE49-F238E27FC236}">
              <a16:creationId xmlns:a16="http://schemas.microsoft.com/office/drawing/2014/main" id="{44A7CE1E-1FB5-4CD1-A47B-9B238ACDEE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8C161A0B-9F1A-4780-A055-77580AE1F40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905DDDBE-5647-49DA-9E13-D9269346B2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63" name="Text Box 1">
          <a:extLst>
            <a:ext uri="{FF2B5EF4-FFF2-40B4-BE49-F238E27FC236}">
              <a16:creationId xmlns:a16="http://schemas.microsoft.com/office/drawing/2014/main" id="{835744B1-EC98-4458-AB62-ADF75FADB4B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64" name="Text Box 1">
          <a:extLst>
            <a:ext uri="{FF2B5EF4-FFF2-40B4-BE49-F238E27FC236}">
              <a16:creationId xmlns:a16="http://schemas.microsoft.com/office/drawing/2014/main" id="{6EC9558B-6AC4-4C66-B066-0E55BDDB023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E59BDADD-41A8-4C85-9333-4421E36E5FC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6" name="Text Box 1">
          <a:extLst>
            <a:ext uri="{FF2B5EF4-FFF2-40B4-BE49-F238E27FC236}">
              <a16:creationId xmlns:a16="http://schemas.microsoft.com/office/drawing/2014/main" id="{2CABE426-952A-4567-A74A-CD55A510A70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2348BC67-2CF0-49A1-810C-0AA68CA7CE3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8" name="Text Box 1">
          <a:extLst>
            <a:ext uri="{FF2B5EF4-FFF2-40B4-BE49-F238E27FC236}">
              <a16:creationId xmlns:a16="http://schemas.microsoft.com/office/drawing/2014/main" id="{5B9E777C-6B15-4658-B0A0-A8F45073BC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69" name="Text Box 1">
          <a:extLst>
            <a:ext uri="{FF2B5EF4-FFF2-40B4-BE49-F238E27FC236}">
              <a16:creationId xmlns:a16="http://schemas.microsoft.com/office/drawing/2014/main" id="{F8F2F49F-C40C-445F-B671-84D4D734375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74180894-6676-4E11-A7E7-9A1D60F6D9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141E7436-E7F6-40BC-B9CD-4E852A234BB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72" name="Text Box 1">
          <a:extLst>
            <a:ext uri="{FF2B5EF4-FFF2-40B4-BE49-F238E27FC236}">
              <a16:creationId xmlns:a16="http://schemas.microsoft.com/office/drawing/2014/main" id="{B17A2FA5-9CCA-44E3-94EB-20441FD29E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AF56D848-4BE7-40DD-851E-AD54569398F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74" name="Text Box 1">
          <a:extLst>
            <a:ext uri="{FF2B5EF4-FFF2-40B4-BE49-F238E27FC236}">
              <a16:creationId xmlns:a16="http://schemas.microsoft.com/office/drawing/2014/main" id="{31B2AC34-28DB-4DA6-AC8D-B19A1244BD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941A4831-837A-44E7-A5C2-FCFBEF7EEDE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3A0178E6-9949-4AD8-A9B5-89BB7C522A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CDC0DE59-EA99-4947-BAC3-54191A315A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78" name="Text Box 1">
          <a:extLst>
            <a:ext uri="{FF2B5EF4-FFF2-40B4-BE49-F238E27FC236}">
              <a16:creationId xmlns:a16="http://schemas.microsoft.com/office/drawing/2014/main" id="{F7EE9EED-94B1-4D88-BC9B-416A905BEEB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615B8F9E-452C-4B24-8E84-69EEE1C3E15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80" name="Text Box 1">
          <a:extLst>
            <a:ext uri="{FF2B5EF4-FFF2-40B4-BE49-F238E27FC236}">
              <a16:creationId xmlns:a16="http://schemas.microsoft.com/office/drawing/2014/main" id="{010843D0-D796-4F66-9951-5B95B3F98DC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C0A0ECEF-2D21-473A-8C63-45D0FBD3842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82" name="Text Box 1">
          <a:extLst>
            <a:ext uri="{FF2B5EF4-FFF2-40B4-BE49-F238E27FC236}">
              <a16:creationId xmlns:a16="http://schemas.microsoft.com/office/drawing/2014/main" id="{951F5987-8A2C-4953-9122-9AF9A4886EF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ADB1C1B8-3317-4DAE-8BB3-A3BBAFFE25D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8F30540D-0801-4A84-A5AF-1474CFB8286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85" name="Text Box 1">
          <a:extLst>
            <a:ext uri="{FF2B5EF4-FFF2-40B4-BE49-F238E27FC236}">
              <a16:creationId xmlns:a16="http://schemas.microsoft.com/office/drawing/2014/main" id="{087AFAAF-CE19-4391-8301-1A8CD4B1B99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86" name="Text Box 1">
          <a:extLst>
            <a:ext uri="{FF2B5EF4-FFF2-40B4-BE49-F238E27FC236}">
              <a16:creationId xmlns:a16="http://schemas.microsoft.com/office/drawing/2014/main" id="{EA7C2A8B-8DE0-4403-A24C-E43557451F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87" name="Text Box 1">
          <a:extLst>
            <a:ext uri="{FF2B5EF4-FFF2-40B4-BE49-F238E27FC236}">
              <a16:creationId xmlns:a16="http://schemas.microsoft.com/office/drawing/2014/main" id="{B304AAD4-F32E-4A50-8620-82E7CB32674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88" name="Text Box 1">
          <a:extLst>
            <a:ext uri="{FF2B5EF4-FFF2-40B4-BE49-F238E27FC236}">
              <a16:creationId xmlns:a16="http://schemas.microsoft.com/office/drawing/2014/main" id="{7153FB6B-A3CD-4400-A1D1-D805055F9E1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87455567-BA85-4865-9417-7B39F76AC8C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0" name="Text Box 1">
          <a:extLst>
            <a:ext uri="{FF2B5EF4-FFF2-40B4-BE49-F238E27FC236}">
              <a16:creationId xmlns:a16="http://schemas.microsoft.com/office/drawing/2014/main" id="{0019CF30-DBCA-479D-A675-360A0B2972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1E4ABF23-187D-4B9C-A2F7-E52E0D2FE26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2" name="Text Box 1">
          <a:extLst>
            <a:ext uri="{FF2B5EF4-FFF2-40B4-BE49-F238E27FC236}">
              <a16:creationId xmlns:a16="http://schemas.microsoft.com/office/drawing/2014/main" id="{F6575D0B-A00D-411F-9AEB-81367FBA156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4BDE2E22-303D-4376-8CAD-C1EF7EC07A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5DC037AF-2950-415A-AE42-9D055682B73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8545DE46-EBA9-45A1-A408-24E2EBF6AD9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196" name="Text Box 1">
          <a:extLst>
            <a:ext uri="{FF2B5EF4-FFF2-40B4-BE49-F238E27FC236}">
              <a16:creationId xmlns:a16="http://schemas.microsoft.com/office/drawing/2014/main" id="{A1571080-F174-43B4-8644-DC072E7E96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81E01979-6659-4315-B7D7-AC1C2C5EB69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8" name="Text Box 1">
          <a:extLst>
            <a:ext uri="{FF2B5EF4-FFF2-40B4-BE49-F238E27FC236}">
              <a16:creationId xmlns:a16="http://schemas.microsoft.com/office/drawing/2014/main" id="{AA788FA6-2829-4471-9BF0-C8FC16117F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199" name="Text Box 1">
          <a:extLst>
            <a:ext uri="{FF2B5EF4-FFF2-40B4-BE49-F238E27FC236}">
              <a16:creationId xmlns:a16="http://schemas.microsoft.com/office/drawing/2014/main" id="{3C5C0E33-A732-4562-97E4-0907F594F14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0" name="Text Box 1">
          <a:extLst>
            <a:ext uri="{FF2B5EF4-FFF2-40B4-BE49-F238E27FC236}">
              <a16:creationId xmlns:a16="http://schemas.microsoft.com/office/drawing/2014/main" id="{E9EBB563-D78A-415F-A5CF-20DF8AB434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3E5016C3-0966-4FAF-9041-DCF1156013F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8C05D6CF-418A-4AEC-B3E3-B68DA96468F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59A494CD-7DC2-40CE-889E-EAF7DAAEB24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04" name="Text Box 1">
          <a:extLst>
            <a:ext uri="{FF2B5EF4-FFF2-40B4-BE49-F238E27FC236}">
              <a16:creationId xmlns:a16="http://schemas.microsoft.com/office/drawing/2014/main" id="{1D7FC429-482E-460D-AF4C-1CA943F896E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05" name="Text Box 1">
          <a:extLst>
            <a:ext uri="{FF2B5EF4-FFF2-40B4-BE49-F238E27FC236}">
              <a16:creationId xmlns:a16="http://schemas.microsoft.com/office/drawing/2014/main" id="{C081ACEF-FAEE-4D6E-B717-23815DE1D4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807C74B8-255F-4BF0-888C-851BBDF82F7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2B906638-C54E-4604-8333-C13701F0AC2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8" name="Text Box 1">
          <a:extLst>
            <a:ext uri="{FF2B5EF4-FFF2-40B4-BE49-F238E27FC236}">
              <a16:creationId xmlns:a16="http://schemas.microsoft.com/office/drawing/2014/main" id="{7B229BD1-59E8-4A38-B97A-5BA55BCB7C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126CFD99-1315-44E1-A58C-72385D20DED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10" name="Text Box 1">
          <a:extLst>
            <a:ext uri="{FF2B5EF4-FFF2-40B4-BE49-F238E27FC236}">
              <a16:creationId xmlns:a16="http://schemas.microsoft.com/office/drawing/2014/main" id="{1FBC4320-C4FE-4CEE-B9A1-56412180D09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11" name="Text Box 1">
          <a:extLst>
            <a:ext uri="{FF2B5EF4-FFF2-40B4-BE49-F238E27FC236}">
              <a16:creationId xmlns:a16="http://schemas.microsoft.com/office/drawing/2014/main" id="{C88FD857-D8C7-4C27-B913-FDA52FD63D5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12" name="Text Box 1">
          <a:extLst>
            <a:ext uri="{FF2B5EF4-FFF2-40B4-BE49-F238E27FC236}">
              <a16:creationId xmlns:a16="http://schemas.microsoft.com/office/drawing/2014/main" id="{45C6E2F4-56B5-4301-A09D-EA3F78A408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7D1585A8-A621-498A-BF1D-B56BD474DD7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14" name="Text Box 1">
          <a:extLst>
            <a:ext uri="{FF2B5EF4-FFF2-40B4-BE49-F238E27FC236}">
              <a16:creationId xmlns:a16="http://schemas.microsoft.com/office/drawing/2014/main" id="{AA2E212B-53A3-4006-894F-E21C7268CF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3FA79551-E37A-4E41-A104-65C90E578C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16" name="Text Box 1">
          <a:extLst>
            <a:ext uri="{FF2B5EF4-FFF2-40B4-BE49-F238E27FC236}">
              <a16:creationId xmlns:a16="http://schemas.microsoft.com/office/drawing/2014/main" id="{9B56D9AF-3A4E-49A5-8A71-CBA735E0A5D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17" name="Text Box 1">
          <a:extLst>
            <a:ext uri="{FF2B5EF4-FFF2-40B4-BE49-F238E27FC236}">
              <a16:creationId xmlns:a16="http://schemas.microsoft.com/office/drawing/2014/main" id="{BDC54565-CAA9-43A0-961C-A83D3D7AA6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2A7EA203-C6D3-48C5-B22D-5152A22D83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F3B37134-B6BE-402D-A54D-BAC0D118B21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20" name="Text Box 1">
          <a:extLst>
            <a:ext uri="{FF2B5EF4-FFF2-40B4-BE49-F238E27FC236}">
              <a16:creationId xmlns:a16="http://schemas.microsoft.com/office/drawing/2014/main" id="{ECF77EC6-5891-4620-8F7A-76226512727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8E7FEF0B-D58E-4770-87F3-DC540BFDF7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22" name="Text Box 1">
          <a:extLst>
            <a:ext uri="{FF2B5EF4-FFF2-40B4-BE49-F238E27FC236}">
              <a16:creationId xmlns:a16="http://schemas.microsoft.com/office/drawing/2014/main" id="{BDB7D10D-9AD2-4A7F-9AEA-6BADF88DC4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6D9D2892-F4DC-4119-94A7-76F5F08FF2A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6B89E796-D273-404B-A7CF-8ED9E11D19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9D093054-C481-4610-A508-640BFC95E8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26" name="Text Box 1">
          <a:extLst>
            <a:ext uri="{FF2B5EF4-FFF2-40B4-BE49-F238E27FC236}">
              <a16:creationId xmlns:a16="http://schemas.microsoft.com/office/drawing/2014/main" id="{B3CA28BF-5925-4A7E-A1C7-E564C1364B9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C6C18D6B-7637-4114-837D-FD2C43CE8D8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72D81A54-D87D-4A8A-B9CD-E7D97ECA15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9ED8E4A6-570E-40B8-9643-D9E5BFE0306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30" name="Text Box 1">
          <a:extLst>
            <a:ext uri="{FF2B5EF4-FFF2-40B4-BE49-F238E27FC236}">
              <a16:creationId xmlns:a16="http://schemas.microsoft.com/office/drawing/2014/main" id="{FB2771A5-3F89-4C1D-8CAF-959EB8EE50B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646006D5-C98A-4981-8FE5-B4A22A67FBC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32" name="Text Box 1">
          <a:extLst>
            <a:ext uri="{FF2B5EF4-FFF2-40B4-BE49-F238E27FC236}">
              <a16:creationId xmlns:a16="http://schemas.microsoft.com/office/drawing/2014/main" id="{0DD81DBA-C406-4E72-8056-821418CFDA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3662D428-8E99-4FE8-83A9-C07C4B3D2C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4" name="Text Box 1">
          <a:extLst>
            <a:ext uri="{FF2B5EF4-FFF2-40B4-BE49-F238E27FC236}">
              <a16:creationId xmlns:a16="http://schemas.microsoft.com/office/drawing/2014/main" id="{8982D5D0-E60F-44B0-BA47-FAF214C1B8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5" name="Text Box 1">
          <a:extLst>
            <a:ext uri="{FF2B5EF4-FFF2-40B4-BE49-F238E27FC236}">
              <a16:creationId xmlns:a16="http://schemas.microsoft.com/office/drawing/2014/main" id="{7116C632-EB99-491B-9BAD-AEDD4F263B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6" name="Text Box 1">
          <a:extLst>
            <a:ext uri="{FF2B5EF4-FFF2-40B4-BE49-F238E27FC236}">
              <a16:creationId xmlns:a16="http://schemas.microsoft.com/office/drawing/2014/main" id="{75708300-B002-488F-AD77-9647CAAB26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21A94018-570A-4D20-AD60-B35A9A2B3D3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8" name="Text Box 1">
          <a:extLst>
            <a:ext uri="{FF2B5EF4-FFF2-40B4-BE49-F238E27FC236}">
              <a16:creationId xmlns:a16="http://schemas.microsoft.com/office/drawing/2014/main" id="{ED65A7DA-6FA7-4AF1-AF62-1CDC850F724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42BDF5D4-9579-4B25-B9E6-A5050160EA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id="{AB763196-0E26-4D2B-A7F3-0480D3BCCD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8D738B2F-2F7F-4A1B-A15B-48501332A4C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8E1E6125-A116-46CA-BC6B-DF465F21D77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98F510FB-6B72-49B2-B757-4B109F4E0A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4" name="Text Box 1">
          <a:extLst>
            <a:ext uri="{FF2B5EF4-FFF2-40B4-BE49-F238E27FC236}">
              <a16:creationId xmlns:a16="http://schemas.microsoft.com/office/drawing/2014/main" id="{7085F220-EF31-4362-9A31-7CB00C394DE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52B996D0-E14D-419A-B074-DF966B35A4B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6" name="Text Box 1">
          <a:extLst>
            <a:ext uri="{FF2B5EF4-FFF2-40B4-BE49-F238E27FC236}">
              <a16:creationId xmlns:a16="http://schemas.microsoft.com/office/drawing/2014/main" id="{88B52157-C949-4892-B05F-129C1A4F51A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7" name="Text Box 1">
          <a:extLst>
            <a:ext uri="{FF2B5EF4-FFF2-40B4-BE49-F238E27FC236}">
              <a16:creationId xmlns:a16="http://schemas.microsoft.com/office/drawing/2014/main" id="{18609CE6-08F2-47CA-8473-25422CB51FA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D8586996-B29A-435F-9EE3-6767566FC6D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249" name="Text Box 1">
          <a:extLst>
            <a:ext uri="{FF2B5EF4-FFF2-40B4-BE49-F238E27FC236}">
              <a16:creationId xmlns:a16="http://schemas.microsoft.com/office/drawing/2014/main" id="{60037063-01F8-4D5E-B22D-142091E3AA6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5D9413D4-C733-4E62-A616-F759C9CFD0A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3BA4A1B6-3378-4AF2-9448-7D5C29AE220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52" name="Text Box 1">
          <a:extLst>
            <a:ext uri="{FF2B5EF4-FFF2-40B4-BE49-F238E27FC236}">
              <a16:creationId xmlns:a16="http://schemas.microsoft.com/office/drawing/2014/main" id="{489F859B-03C9-4453-935B-E38BEB1E6DA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53" name="Text Box 1">
          <a:extLst>
            <a:ext uri="{FF2B5EF4-FFF2-40B4-BE49-F238E27FC236}">
              <a16:creationId xmlns:a16="http://schemas.microsoft.com/office/drawing/2014/main" id="{4F5D56F7-C10F-45B0-AF8E-91201D4AD11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43B18B55-931A-45ED-BA05-8E32B95018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EEECB979-24E7-458C-B734-6718E8276A4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56" name="Text Box 1">
          <a:extLst>
            <a:ext uri="{FF2B5EF4-FFF2-40B4-BE49-F238E27FC236}">
              <a16:creationId xmlns:a16="http://schemas.microsoft.com/office/drawing/2014/main" id="{AA38C5D2-6B61-475A-8D79-324F2D392F9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B53B7EC8-8C4A-447E-B34D-130F6321A4D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58" name="Text Box 1">
          <a:extLst>
            <a:ext uri="{FF2B5EF4-FFF2-40B4-BE49-F238E27FC236}">
              <a16:creationId xmlns:a16="http://schemas.microsoft.com/office/drawing/2014/main" id="{2D4027FE-3063-4203-A5DD-89BD262D2D0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59" name="Text Box 1">
          <a:extLst>
            <a:ext uri="{FF2B5EF4-FFF2-40B4-BE49-F238E27FC236}">
              <a16:creationId xmlns:a16="http://schemas.microsoft.com/office/drawing/2014/main" id="{63081A1A-03BE-4E54-8321-94AB675C5D8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70BDEB83-8CA4-44A2-B27F-612A217E763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E904F265-2CA1-4F06-88ED-E90FBF8B713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62" name="Text Box 1">
          <a:extLst>
            <a:ext uri="{FF2B5EF4-FFF2-40B4-BE49-F238E27FC236}">
              <a16:creationId xmlns:a16="http://schemas.microsoft.com/office/drawing/2014/main" id="{E9DFED3C-6CB5-41A8-9D0D-97B03534E6C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932580C5-62F2-47F2-9F85-A5030C3C021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64" name="Text Box 1">
          <a:extLst>
            <a:ext uri="{FF2B5EF4-FFF2-40B4-BE49-F238E27FC236}">
              <a16:creationId xmlns:a16="http://schemas.microsoft.com/office/drawing/2014/main" id="{E0F391FA-16DF-4EEF-BEBB-1E72F83B3AF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65" name="Text Box 1">
          <a:extLst>
            <a:ext uri="{FF2B5EF4-FFF2-40B4-BE49-F238E27FC236}">
              <a16:creationId xmlns:a16="http://schemas.microsoft.com/office/drawing/2014/main" id="{F589101E-2A2D-4A12-ABD9-0E9303F580B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5E5E78A3-161A-4854-AF65-33F03608744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67" name="Text Box 1">
          <a:extLst>
            <a:ext uri="{FF2B5EF4-FFF2-40B4-BE49-F238E27FC236}">
              <a16:creationId xmlns:a16="http://schemas.microsoft.com/office/drawing/2014/main" id="{2F795A52-7A3F-476D-B20A-EBC412C3CE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68" name="Text Box 1">
          <a:extLst>
            <a:ext uri="{FF2B5EF4-FFF2-40B4-BE49-F238E27FC236}">
              <a16:creationId xmlns:a16="http://schemas.microsoft.com/office/drawing/2014/main" id="{F88395EF-1E40-4308-A028-E0C4F6A87D4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88E19205-C866-4DBB-9E34-C72CECE1FF0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0" name="Text Box 1">
          <a:extLst>
            <a:ext uri="{FF2B5EF4-FFF2-40B4-BE49-F238E27FC236}">
              <a16:creationId xmlns:a16="http://schemas.microsoft.com/office/drawing/2014/main" id="{637ABF89-6949-4639-860C-C11FAD69501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FEC89E85-AEA1-41A5-9352-3E04F62D252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9D2D71CF-B808-4676-AD54-C9D189C999A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3" name="Text Box 1">
          <a:extLst>
            <a:ext uri="{FF2B5EF4-FFF2-40B4-BE49-F238E27FC236}">
              <a16:creationId xmlns:a16="http://schemas.microsoft.com/office/drawing/2014/main" id="{6DC0784A-ABFA-4E55-979F-7C3FA915F9F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74" name="Text Box 1">
          <a:extLst>
            <a:ext uri="{FF2B5EF4-FFF2-40B4-BE49-F238E27FC236}">
              <a16:creationId xmlns:a16="http://schemas.microsoft.com/office/drawing/2014/main" id="{2FB0BFA2-EE62-468F-865D-2915FF57AFA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ED20B762-F739-4D51-A373-4EDD6663F1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76" name="Text Box 1">
          <a:extLst>
            <a:ext uri="{FF2B5EF4-FFF2-40B4-BE49-F238E27FC236}">
              <a16:creationId xmlns:a16="http://schemas.microsoft.com/office/drawing/2014/main" id="{127D46EA-8C18-451A-A109-48249FCF93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3FF6C926-A364-49F1-ABE4-E73F5ADA88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4E7DF6CC-50C5-4461-8E4D-117B28C8B0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79" name="Text Box 1">
          <a:extLst>
            <a:ext uri="{FF2B5EF4-FFF2-40B4-BE49-F238E27FC236}">
              <a16:creationId xmlns:a16="http://schemas.microsoft.com/office/drawing/2014/main" id="{D91D8923-8D3C-4816-BD2E-B4F1B1F0F6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0" name="Text Box 1">
          <a:extLst>
            <a:ext uri="{FF2B5EF4-FFF2-40B4-BE49-F238E27FC236}">
              <a16:creationId xmlns:a16="http://schemas.microsoft.com/office/drawing/2014/main" id="{87AE616F-0412-4DD8-B200-2921836418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4A22AEC4-0002-4CBA-B0E3-0ED0140AD13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82" name="Text Box 1">
          <a:extLst>
            <a:ext uri="{FF2B5EF4-FFF2-40B4-BE49-F238E27FC236}">
              <a16:creationId xmlns:a16="http://schemas.microsoft.com/office/drawing/2014/main" id="{C583BFC6-8044-42CB-882D-5B45F8FF5E5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83" name="Text Box 1">
          <a:extLst>
            <a:ext uri="{FF2B5EF4-FFF2-40B4-BE49-F238E27FC236}">
              <a16:creationId xmlns:a16="http://schemas.microsoft.com/office/drawing/2014/main" id="{1CD87AC8-78F2-4CCC-83BF-B7B0CDCCFE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08E1E982-D361-4380-AE12-F656208239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85" name="Text Box 1">
          <a:extLst>
            <a:ext uri="{FF2B5EF4-FFF2-40B4-BE49-F238E27FC236}">
              <a16:creationId xmlns:a16="http://schemas.microsoft.com/office/drawing/2014/main" id="{630A6C22-38F8-4E4D-86D2-093B1213847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6" name="Text Box 1">
          <a:extLst>
            <a:ext uri="{FF2B5EF4-FFF2-40B4-BE49-F238E27FC236}">
              <a16:creationId xmlns:a16="http://schemas.microsoft.com/office/drawing/2014/main" id="{D2A2E91D-2DD5-49FD-B061-C34A44744F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004B92D8-9146-407A-B8AD-6388ED0C129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8" name="Text Box 1">
          <a:extLst>
            <a:ext uri="{FF2B5EF4-FFF2-40B4-BE49-F238E27FC236}">
              <a16:creationId xmlns:a16="http://schemas.microsoft.com/office/drawing/2014/main" id="{4B802082-9C3E-487E-B9E0-C5BCE4CDC4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89" name="Text Box 1">
          <a:extLst>
            <a:ext uri="{FF2B5EF4-FFF2-40B4-BE49-F238E27FC236}">
              <a16:creationId xmlns:a16="http://schemas.microsoft.com/office/drawing/2014/main" id="{FD7E63B0-48BD-4F19-8EE7-2ED4A28C53E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9518D776-05D4-479E-9C93-A91917C455B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91" name="Text Box 1">
          <a:extLst>
            <a:ext uri="{FF2B5EF4-FFF2-40B4-BE49-F238E27FC236}">
              <a16:creationId xmlns:a16="http://schemas.microsoft.com/office/drawing/2014/main" id="{0BC0198A-C4F8-44BB-9C34-E65EC5CDD6A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92" name="Text Box 1">
          <a:extLst>
            <a:ext uri="{FF2B5EF4-FFF2-40B4-BE49-F238E27FC236}">
              <a16:creationId xmlns:a16="http://schemas.microsoft.com/office/drawing/2014/main" id="{2AA93661-C5C6-4401-9552-8A8DA325EC2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47027E13-A163-4B4A-9115-F1B886EE4C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E125033B-6122-49F1-BDD5-19C77B7736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95" name="Text Box 1">
          <a:extLst>
            <a:ext uri="{FF2B5EF4-FFF2-40B4-BE49-F238E27FC236}">
              <a16:creationId xmlns:a16="http://schemas.microsoft.com/office/drawing/2014/main" id="{AA95C7A2-ED48-45B3-A3FC-CE90A50739E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C6CD6E01-CF31-4728-84E1-C947BEE8E0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297" name="Text Box 1">
          <a:extLst>
            <a:ext uri="{FF2B5EF4-FFF2-40B4-BE49-F238E27FC236}">
              <a16:creationId xmlns:a16="http://schemas.microsoft.com/office/drawing/2014/main" id="{155FEEF6-67BF-468A-9DF3-2B89F54768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298" name="Text Box 1">
          <a:extLst>
            <a:ext uri="{FF2B5EF4-FFF2-40B4-BE49-F238E27FC236}">
              <a16:creationId xmlns:a16="http://schemas.microsoft.com/office/drawing/2014/main" id="{63AF30DB-18FB-488C-9E46-768A433E2E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6BE89C47-7033-44BD-8FC9-A425EEBC7EC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00" name="Text Box 1">
          <a:extLst>
            <a:ext uri="{FF2B5EF4-FFF2-40B4-BE49-F238E27FC236}">
              <a16:creationId xmlns:a16="http://schemas.microsoft.com/office/drawing/2014/main" id="{C9212F01-8BB9-408D-8124-DFA901BC909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01" name="Text Box 1">
          <a:extLst>
            <a:ext uri="{FF2B5EF4-FFF2-40B4-BE49-F238E27FC236}">
              <a16:creationId xmlns:a16="http://schemas.microsoft.com/office/drawing/2014/main" id="{F4F641A1-B05E-40EE-8D27-FE036797248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6A8957EA-A197-40D8-8DD3-D859293335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17157999-8FDE-4947-81E2-03695EFD632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04" name="Text Box 1">
          <a:extLst>
            <a:ext uri="{FF2B5EF4-FFF2-40B4-BE49-F238E27FC236}">
              <a16:creationId xmlns:a16="http://schemas.microsoft.com/office/drawing/2014/main" id="{1915838A-3224-48D9-8F51-2128D3CB128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0925F555-5D96-467C-A2E2-2F85DB5396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06" name="Text Box 1">
          <a:extLst>
            <a:ext uri="{FF2B5EF4-FFF2-40B4-BE49-F238E27FC236}">
              <a16:creationId xmlns:a16="http://schemas.microsoft.com/office/drawing/2014/main" id="{39C12070-7015-4C11-A40C-93257FD02E2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07" name="Text Box 1">
          <a:extLst>
            <a:ext uri="{FF2B5EF4-FFF2-40B4-BE49-F238E27FC236}">
              <a16:creationId xmlns:a16="http://schemas.microsoft.com/office/drawing/2014/main" id="{83F8558C-D2E1-4E5B-B6B8-047D1FC41D6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ECBAC506-AEA4-4F8C-A6C4-6628FA175F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09" name="Text Box 1">
          <a:extLst>
            <a:ext uri="{FF2B5EF4-FFF2-40B4-BE49-F238E27FC236}">
              <a16:creationId xmlns:a16="http://schemas.microsoft.com/office/drawing/2014/main" id="{8F8B6F61-000C-4E5D-9F40-29F41B78D5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0" name="Text Box 1">
          <a:extLst>
            <a:ext uri="{FF2B5EF4-FFF2-40B4-BE49-F238E27FC236}">
              <a16:creationId xmlns:a16="http://schemas.microsoft.com/office/drawing/2014/main" id="{CD906C68-5AED-4DCC-9D23-63C50522E89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9621CA5E-84A9-4026-B4AF-474A8018517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2" name="Text Box 1">
          <a:extLst>
            <a:ext uri="{FF2B5EF4-FFF2-40B4-BE49-F238E27FC236}">
              <a16:creationId xmlns:a16="http://schemas.microsoft.com/office/drawing/2014/main" id="{83438A71-9542-494C-B315-0F69C6BA718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3" name="Text Box 1">
          <a:extLst>
            <a:ext uri="{FF2B5EF4-FFF2-40B4-BE49-F238E27FC236}">
              <a16:creationId xmlns:a16="http://schemas.microsoft.com/office/drawing/2014/main" id="{9327E921-E507-4F9B-A1D4-DE3D62BB195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3CD06B4D-90E3-4015-B20F-3CB17104AE9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15" name="Text Box 1">
          <a:extLst>
            <a:ext uri="{FF2B5EF4-FFF2-40B4-BE49-F238E27FC236}">
              <a16:creationId xmlns:a16="http://schemas.microsoft.com/office/drawing/2014/main" id="{4007F0C1-A7C8-422A-A26C-26615C0B05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08CC93D9-F7FE-4032-A79F-B1D556B4FA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9741DEF5-119B-4FA3-AC3A-FC818F417FF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8" name="Text Box 1">
          <a:extLst>
            <a:ext uri="{FF2B5EF4-FFF2-40B4-BE49-F238E27FC236}">
              <a16:creationId xmlns:a16="http://schemas.microsoft.com/office/drawing/2014/main" id="{E7C0D829-36B9-406B-85BA-42704AD794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19" name="Text Box 1">
          <a:extLst>
            <a:ext uri="{FF2B5EF4-FFF2-40B4-BE49-F238E27FC236}">
              <a16:creationId xmlns:a16="http://schemas.microsoft.com/office/drawing/2014/main" id="{8707C21B-666B-4C67-8FD9-77CBFA55D7E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18D69A4F-E67E-4D6B-AB6C-3C630820C2C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21" name="Text Box 1">
          <a:extLst>
            <a:ext uri="{FF2B5EF4-FFF2-40B4-BE49-F238E27FC236}">
              <a16:creationId xmlns:a16="http://schemas.microsoft.com/office/drawing/2014/main" id="{A9D3C4A6-EE6C-4A42-B458-0F0A8F1682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2" name="Text Box 1">
          <a:extLst>
            <a:ext uri="{FF2B5EF4-FFF2-40B4-BE49-F238E27FC236}">
              <a16:creationId xmlns:a16="http://schemas.microsoft.com/office/drawing/2014/main" id="{84D3EFED-8A31-4044-98BF-8E58550286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492F8246-8207-46DD-B610-FD9A3DE45F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4" name="Text Box 1">
          <a:extLst>
            <a:ext uri="{FF2B5EF4-FFF2-40B4-BE49-F238E27FC236}">
              <a16:creationId xmlns:a16="http://schemas.microsoft.com/office/drawing/2014/main" id="{875FFC49-6FBB-4582-8880-89738A04E54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5" name="Text Box 1">
          <a:extLst>
            <a:ext uri="{FF2B5EF4-FFF2-40B4-BE49-F238E27FC236}">
              <a16:creationId xmlns:a16="http://schemas.microsoft.com/office/drawing/2014/main" id="{01338DC8-1462-4B7A-9E7A-D09D8FC3D5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8E1EFD5F-0525-4C2D-88D8-CC63984E282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7" name="Text Box 1">
          <a:extLst>
            <a:ext uri="{FF2B5EF4-FFF2-40B4-BE49-F238E27FC236}">
              <a16:creationId xmlns:a16="http://schemas.microsoft.com/office/drawing/2014/main" id="{D8120AD5-46AD-45FB-9239-9D5945B98D5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8" name="Text Box 1">
          <a:extLst>
            <a:ext uri="{FF2B5EF4-FFF2-40B4-BE49-F238E27FC236}">
              <a16:creationId xmlns:a16="http://schemas.microsoft.com/office/drawing/2014/main" id="{ACFCE376-0546-486B-9C2E-CA01C91F661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650FC43A-B6F3-46EF-ABC7-CFC4D8E45C4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0" name="Text Box 1">
          <a:extLst>
            <a:ext uri="{FF2B5EF4-FFF2-40B4-BE49-F238E27FC236}">
              <a16:creationId xmlns:a16="http://schemas.microsoft.com/office/drawing/2014/main" id="{A49AD639-FA0E-44E9-A98C-B8D64EDCE1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1" name="Text Box 1">
          <a:extLst>
            <a:ext uri="{FF2B5EF4-FFF2-40B4-BE49-F238E27FC236}">
              <a16:creationId xmlns:a16="http://schemas.microsoft.com/office/drawing/2014/main" id="{9B5E9954-4DA6-4A32-A020-D2DCD24E8D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77C1AFE8-C73A-423A-A3C5-1985F2A2A0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3" name="Text Box 1">
          <a:extLst>
            <a:ext uri="{FF2B5EF4-FFF2-40B4-BE49-F238E27FC236}">
              <a16:creationId xmlns:a16="http://schemas.microsoft.com/office/drawing/2014/main" id="{E0757F12-9AA0-4189-AC82-DD9039FF112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4" name="Text Box 1">
          <a:extLst>
            <a:ext uri="{FF2B5EF4-FFF2-40B4-BE49-F238E27FC236}">
              <a16:creationId xmlns:a16="http://schemas.microsoft.com/office/drawing/2014/main" id="{354AF171-799B-41B1-B4C1-B4F0FF47C47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345ACC69-BA89-460E-AAA2-0F0B27737AE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6" name="Text Box 1">
          <a:extLst>
            <a:ext uri="{FF2B5EF4-FFF2-40B4-BE49-F238E27FC236}">
              <a16:creationId xmlns:a16="http://schemas.microsoft.com/office/drawing/2014/main" id="{EEC7E168-052A-41D6-BF09-50460AE7A75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337" name="Text Box 1">
          <a:extLst>
            <a:ext uri="{FF2B5EF4-FFF2-40B4-BE49-F238E27FC236}">
              <a16:creationId xmlns:a16="http://schemas.microsoft.com/office/drawing/2014/main" id="{A5491C0C-33D3-42DB-A702-3631ACBCCE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C5B26066-1C01-435B-BC0F-D2EADDEDFA7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39" name="Text Box 1">
          <a:extLst>
            <a:ext uri="{FF2B5EF4-FFF2-40B4-BE49-F238E27FC236}">
              <a16:creationId xmlns:a16="http://schemas.microsoft.com/office/drawing/2014/main" id="{C97D9913-EE9A-4659-9591-F6F52FF207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40" name="Text Box 1">
          <a:extLst>
            <a:ext uri="{FF2B5EF4-FFF2-40B4-BE49-F238E27FC236}">
              <a16:creationId xmlns:a16="http://schemas.microsoft.com/office/drawing/2014/main" id="{F38FE12F-CA3D-44A8-89BF-BE55855FFA1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808AB545-B1A9-4F2B-BB58-AC4B0B32070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42" name="Text Box 1">
          <a:extLst>
            <a:ext uri="{FF2B5EF4-FFF2-40B4-BE49-F238E27FC236}">
              <a16:creationId xmlns:a16="http://schemas.microsoft.com/office/drawing/2014/main" id="{97C2C4C1-89B3-447A-A972-F15C319390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43" name="Text Box 1">
          <a:extLst>
            <a:ext uri="{FF2B5EF4-FFF2-40B4-BE49-F238E27FC236}">
              <a16:creationId xmlns:a16="http://schemas.microsoft.com/office/drawing/2014/main" id="{84883368-8A07-4C83-8B7F-11299C28D76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3DAA09FA-8F66-4630-BFD1-28141694E4F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45" name="Text Box 1">
          <a:extLst>
            <a:ext uri="{FF2B5EF4-FFF2-40B4-BE49-F238E27FC236}">
              <a16:creationId xmlns:a16="http://schemas.microsoft.com/office/drawing/2014/main" id="{E740F1EC-9C22-4DCC-80D8-7045F5A46E3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46" name="Text Box 1">
          <a:extLst>
            <a:ext uri="{FF2B5EF4-FFF2-40B4-BE49-F238E27FC236}">
              <a16:creationId xmlns:a16="http://schemas.microsoft.com/office/drawing/2014/main" id="{902A5FEE-E5CE-45F9-9FED-8935B406D0F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C236AA2E-8A36-4028-8C12-943934B9EF6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48" name="Text Box 1">
          <a:extLst>
            <a:ext uri="{FF2B5EF4-FFF2-40B4-BE49-F238E27FC236}">
              <a16:creationId xmlns:a16="http://schemas.microsoft.com/office/drawing/2014/main" id="{D7A7D038-FC80-4970-AE37-F3C3D655119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49" name="Text Box 1">
          <a:extLst>
            <a:ext uri="{FF2B5EF4-FFF2-40B4-BE49-F238E27FC236}">
              <a16:creationId xmlns:a16="http://schemas.microsoft.com/office/drawing/2014/main" id="{9E6B7514-4255-422C-8242-28996768249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056DF065-080A-429B-BB2C-88854FB2598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1" name="Text Box 1">
          <a:extLst>
            <a:ext uri="{FF2B5EF4-FFF2-40B4-BE49-F238E27FC236}">
              <a16:creationId xmlns:a16="http://schemas.microsoft.com/office/drawing/2014/main" id="{0A4F849C-2AD2-4363-971C-911D19B83C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2" name="Text Box 1">
          <a:extLst>
            <a:ext uri="{FF2B5EF4-FFF2-40B4-BE49-F238E27FC236}">
              <a16:creationId xmlns:a16="http://schemas.microsoft.com/office/drawing/2014/main" id="{0A26A839-55F7-490C-8378-744469CCCE7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837FDCDD-82EC-4B2E-AF5F-745804D3947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54" name="Text Box 1">
          <a:extLst>
            <a:ext uri="{FF2B5EF4-FFF2-40B4-BE49-F238E27FC236}">
              <a16:creationId xmlns:a16="http://schemas.microsoft.com/office/drawing/2014/main" id="{C527ABE2-9B0F-4026-A1E5-841C30C24D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55" name="Text Box 1">
          <a:extLst>
            <a:ext uri="{FF2B5EF4-FFF2-40B4-BE49-F238E27FC236}">
              <a16:creationId xmlns:a16="http://schemas.microsoft.com/office/drawing/2014/main" id="{80A37A5A-B88E-48A7-B606-DA1FA7E06E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A9AA445B-7484-4579-99FF-3D294EF6A84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61B3531F-986F-404C-969C-16E5CC3345E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8" name="Text Box 1">
          <a:extLst>
            <a:ext uri="{FF2B5EF4-FFF2-40B4-BE49-F238E27FC236}">
              <a16:creationId xmlns:a16="http://schemas.microsoft.com/office/drawing/2014/main" id="{205AEA56-75BC-414F-9963-B8AFA5E284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2038375E-E38B-40ED-BEDE-2A9AA0F8A3A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9C2CCEB1-4FD3-4AE9-AC43-4A76F1B36A9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1" name="Text Box 1">
          <a:extLst>
            <a:ext uri="{FF2B5EF4-FFF2-40B4-BE49-F238E27FC236}">
              <a16:creationId xmlns:a16="http://schemas.microsoft.com/office/drawing/2014/main" id="{78CA0147-3DD2-4C0E-AAF2-4BE5EFB12FB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A4B991DD-982E-4F30-A031-C46D1199E61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63" name="Text Box 1">
          <a:extLst>
            <a:ext uri="{FF2B5EF4-FFF2-40B4-BE49-F238E27FC236}">
              <a16:creationId xmlns:a16="http://schemas.microsoft.com/office/drawing/2014/main" id="{54E04156-4E26-470D-8C6C-DBE5E04E3FC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64" name="Text Box 1">
          <a:extLst>
            <a:ext uri="{FF2B5EF4-FFF2-40B4-BE49-F238E27FC236}">
              <a16:creationId xmlns:a16="http://schemas.microsoft.com/office/drawing/2014/main" id="{8A2A5BBC-9B5D-41C6-9B85-D51602F5FF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D8674184-A49D-4D25-A6A1-891D70849B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6" name="Text Box 1">
          <a:extLst>
            <a:ext uri="{FF2B5EF4-FFF2-40B4-BE49-F238E27FC236}">
              <a16:creationId xmlns:a16="http://schemas.microsoft.com/office/drawing/2014/main" id="{75C08EAB-D39B-4100-B2C0-DE05D1A658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7" name="Text Box 1">
          <a:extLst>
            <a:ext uri="{FF2B5EF4-FFF2-40B4-BE49-F238E27FC236}">
              <a16:creationId xmlns:a16="http://schemas.microsoft.com/office/drawing/2014/main" id="{936E34DA-414E-4DEA-A038-2406A0CDA69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008EB647-81D4-48E4-A148-3B916A2BA0D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69" name="Text Box 1">
          <a:extLst>
            <a:ext uri="{FF2B5EF4-FFF2-40B4-BE49-F238E27FC236}">
              <a16:creationId xmlns:a16="http://schemas.microsoft.com/office/drawing/2014/main" id="{42F746D5-91CD-41E6-805E-7BA10690FAB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70" name="Text Box 1">
          <a:extLst>
            <a:ext uri="{FF2B5EF4-FFF2-40B4-BE49-F238E27FC236}">
              <a16:creationId xmlns:a16="http://schemas.microsoft.com/office/drawing/2014/main" id="{54087F2A-F61F-4425-901B-0AE2CBD2E2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5215AF98-EC9E-4499-B26B-4398925D45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372" name="Text Box 1">
          <a:extLst>
            <a:ext uri="{FF2B5EF4-FFF2-40B4-BE49-F238E27FC236}">
              <a16:creationId xmlns:a16="http://schemas.microsoft.com/office/drawing/2014/main" id="{836B5D19-5696-48F6-B4FE-08E27D89F20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73" name="Text Box 1">
          <a:extLst>
            <a:ext uri="{FF2B5EF4-FFF2-40B4-BE49-F238E27FC236}">
              <a16:creationId xmlns:a16="http://schemas.microsoft.com/office/drawing/2014/main" id="{BBD43632-BF17-42E6-9AEB-75B98BFAD5D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654EA7E7-E035-4CA0-AD97-88F551E4AB6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75" name="Text Box 1">
          <a:extLst>
            <a:ext uri="{FF2B5EF4-FFF2-40B4-BE49-F238E27FC236}">
              <a16:creationId xmlns:a16="http://schemas.microsoft.com/office/drawing/2014/main" id="{6559DECB-3807-489D-8288-9E1CF51D1A4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76" name="Text Box 1">
          <a:extLst>
            <a:ext uri="{FF2B5EF4-FFF2-40B4-BE49-F238E27FC236}">
              <a16:creationId xmlns:a16="http://schemas.microsoft.com/office/drawing/2014/main" id="{E79B264E-392A-4241-8E88-5C295BFF4F9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B6ECF090-44E2-44C0-9404-29773B444B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78" name="Text Box 1">
          <a:extLst>
            <a:ext uri="{FF2B5EF4-FFF2-40B4-BE49-F238E27FC236}">
              <a16:creationId xmlns:a16="http://schemas.microsoft.com/office/drawing/2014/main" id="{F3B67BF2-1D1E-4D1C-B8D1-A6725C9FF3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79" name="Text Box 1">
          <a:extLst>
            <a:ext uri="{FF2B5EF4-FFF2-40B4-BE49-F238E27FC236}">
              <a16:creationId xmlns:a16="http://schemas.microsoft.com/office/drawing/2014/main" id="{9223D69E-1114-40CD-92AC-C3FEEB2FA6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3FFFAD5C-92F3-473A-AC35-CA2BA5C42FA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81" name="Text Box 1">
          <a:extLst>
            <a:ext uri="{FF2B5EF4-FFF2-40B4-BE49-F238E27FC236}">
              <a16:creationId xmlns:a16="http://schemas.microsoft.com/office/drawing/2014/main" id="{27032937-22AF-4011-B298-E5B9CF12CAB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F3E3235E-4A8F-4C23-8B10-AB13B577A1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75B9CD30-D9F2-4BCE-AC27-5F566FAC919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84" name="Text Box 1">
          <a:extLst>
            <a:ext uri="{FF2B5EF4-FFF2-40B4-BE49-F238E27FC236}">
              <a16:creationId xmlns:a16="http://schemas.microsoft.com/office/drawing/2014/main" id="{5FEE3AFC-CF98-45C8-AFDB-8CA955F7D67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85" name="Text Box 1">
          <a:extLst>
            <a:ext uri="{FF2B5EF4-FFF2-40B4-BE49-F238E27FC236}">
              <a16:creationId xmlns:a16="http://schemas.microsoft.com/office/drawing/2014/main" id="{C18EE3DB-05E4-4839-9FA4-D093493C8B7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DE6C115F-672A-4EFC-BDB3-98B65C85AFE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87" name="Text Box 1">
          <a:extLst>
            <a:ext uri="{FF2B5EF4-FFF2-40B4-BE49-F238E27FC236}">
              <a16:creationId xmlns:a16="http://schemas.microsoft.com/office/drawing/2014/main" id="{89359B39-5D57-4BA8-9445-896316C5DB8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88" name="Text Box 1">
          <a:extLst>
            <a:ext uri="{FF2B5EF4-FFF2-40B4-BE49-F238E27FC236}">
              <a16:creationId xmlns:a16="http://schemas.microsoft.com/office/drawing/2014/main" id="{77E108C6-04A5-4559-8BE9-15254E9881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ED38EF77-5D1C-4F68-A4F2-9D25B411F9B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90" name="Text Box 1">
          <a:extLst>
            <a:ext uri="{FF2B5EF4-FFF2-40B4-BE49-F238E27FC236}">
              <a16:creationId xmlns:a16="http://schemas.microsoft.com/office/drawing/2014/main" id="{DD315AD6-2ED6-435F-86F1-408D675F0D1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91" name="Text Box 1">
          <a:extLst>
            <a:ext uri="{FF2B5EF4-FFF2-40B4-BE49-F238E27FC236}">
              <a16:creationId xmlns:a16="http://schemas.microsoft.com/office/drawing/2014/main" id="{27BE9203-AEE2-4DFE-A20C-F8EFF6DB3A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D4589261-A498-4F64-8EA4-73CAEC3106F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93" name="Text Box 1">
          <a:extLst>
            <a:ext uri="{FF2B5EF4-FFF2-40B4-BE49-F238E27FC236}">
              <a16:creationId xmlns:a16="http://schemas.microsoft.com/office/drawing/2014/main" id="{446ADBFE-998E-4A11-94B5-49B07EF11B6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94" name="Text Box 1">
          <a:extLst>
            <a:ext uri="{FF2B5EF4-FFF2-40B4-BE49-F238E27FC236}">
              <a16:creationId xmlns:a16="http://schemas.microsoft.com/office/drawing/2014/main" id="{62F36C92-014C-4096-B709-8D222A583A1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BF251C0D-5C57-4301-8108-80142D9D030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396" name="Text Box 1">
          <a:extLst>
            <a:ext uri="{FF2B5EF4-FFF2-40B4-BE49-F238E27FC236}">
              <a16:creationId xmlns:a16="http://schemas.microsoft.com/office/drawing/2014/main" id="{B865ED5F-065F-4E21-B4F4-071A602047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397" name="Text Box 1">
          <a:extLst>
            <a:ext uri="{FF2B5EF4-FFF2-40B4-BE49-F238E27FC236}">
              <a16:creationId xmlns:a16="http://schemas.microsoft.com/office/drawing/2014/main" id="{692668FF-1521-42E2-BE0A-778960ABF7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1531D879-1133-4411-9335-7064B848EBB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399" name="Text Box 1">
          <a:extLst>
            <a:ext uri="{FF2B5EF4-FFF2-40B4-BE49-F238E27FC236}">
              <a16:creationId xmlns:a16="http://schemas.microsoft.com/office/drawing/2014/main" id="{086B2FC7-3878-47D2-9573-3E905A4566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0" name="Text Box 1">
          <a:extLst>
            <a:ext uri="{FF2B5EF4-FFF2-40B4-BE49-F238E27FC236}">
              <a16:creationId xmlns:a16="http://schemas.microsoft.com/office/drawing/2014/main" id="{28E69AB5-4423-438E-A1C4-AC6F64F5DA0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F655AE30-A6F7-4976-93E6-30D587B498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02" name="Text Box 1">
          <a:extLst>
            <a:ext uri="{FF2B5EF4-FFF2-40B4-BE49-F238E27FC236}">
              <a16:creationId xmlns:a16="http://schemas.microsoft.com/office/drawing/2014/main" id="{BFBD9F98-7248-4E0A-8140-E5A0714EB0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03" name="Text Box 1">
          <a:extLst>
            <a:ext uri="{FF2B5EF4-FFF2-40B4-BE49-F238E27FC236}">
              <a16:creationId xmlns:a16="http://schemas.microsoft.com/office/drawing/2014/main" id="{D0FAE09F-C6F5-43C7-BB13-9D820ED403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A7D28636-AC51-4FF3-BA84-386093EDF3B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05" name="Text Box 1">
          <a:extLst>
            <a:ext uri="{FF2B5EF4-FFF2-40B4-BE49-F238E27FC236}">
              <a16:creationId xmlns:a16="http://schemas.microsoft.com/office/drawing/2014/main" id="{D3EB0A15-0BA8-473D-9489-102380F0760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6" name="Text Box 1">
          <a:extLst>
            <a:ext uri="{FF2B5EF4-FFF2-40B4-BE49-F238E27FC236}">
              <a16:creationId xmlns:a16="http://schemas.microsoft.com/office/drawing/2014/main" id="{BE824005-3BED-493A-870C-8C2EC85ACEF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6A21BF6E-2D72-464D-B773-21629C35577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8" name="Text Box 1">
          <a:extLst>
            <a:ext uri="{FF2B5EF4-FFF2-40B4-BE49-F238E27FC236}">
              <a16:creationId xmlns:a16="http://schemas.microsoft.com/office/drawing/2014/main" id="{3A0599CD-580D-4A26-BE04-040CBEBF71A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09" name="Text Box 1">
          <a:extLst>
            <a:ext uri="{FF2B5EF4-FFF2-40B4-BE49-F238E27FC236}">
              <a16:creationId xmlns:a16="http://schemas.microsoft.com/office/drawing/2014/main" id="{292B41F4-B3A5-4781-91C2-28424103FCD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10" name="Text Box 1">
          <a:extLst>
            <a:ext uri="{FF2B5EF4-FFF2-40B4-BE49-F238E27FC236}">
              <a16:creationId xmlns:a16="http://schemas.microsoft.com/office/drawing/2014/main" id="{3D95AFD0-ECCA-4297-98F7-BE6F94BFD6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11" name="Text Box 1">
          <a:extLst>
            <a:ext uri="{FF2B5EF4-FFF2-40B4-BE49-F238E27FC236}">
              <a16:creationId xmlns:a16="http://schemas.microsoft.com/office/drawing/2014/main" id="{43033F04-D870-4CC0-8444-C101862E5E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12" name="Text Box 1">
          <a:extLst>
            <a:ext uri="{FF2B5EF4-FFF2-40B4-BE49-F238E27FC236}">
              <a16:creationId xmlns:a16="http://schemas.microsoft.com/office/drawing/2014/main" id="{8A43F0C1-29BF-4841-A70C-807061D9AB5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07BC0A64-4048-4ECC-AD62-F6798A7973A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14" name="Text Box 1">
          <a:extLst>
            <a:ext uri="{FF2B5EF4-FFF2-40B4-BE49-F238E27FC236}">
              <a16:creationId xmlns:a16="http://schemas.microsoft.com/office/drawing/2014/main" id="{17662CF7-0D2A-422F-A8DD-A31467603FA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15" name="Text Box 1">
          <a:extLst>
            <a:ext uri="{FF2B5EF4-FFF2-40B4-BE49-F238E27FC236}">
              <a16:creationId xmlns:a16="http://schemas.microsoft.com/office/drawing/2014/main" id="{E2FDDD38-2419-49A6-B2FE-EAB0452DED7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16" name="Text Box 1">
          <a:extLst>
            <a:ext uri="{FF2B5EF4-FFF2-40B4-BE49-F238E27FC236}">
              <a16:creationId xmlns:a16="http://schemas.microsoft.com/office/drawing/2014/main" id="{5678EB36-BD4E-47CF-BD60-562B70086D0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17" name="Text Box 1">
          <a:extLst>
            <a:ext uri="{FF2B5EF4-FFF2-40B4-BE49-F238E27FC236}">
              <a16:creationId xmlns:a16="http://schemas.microsoft.com/office/drawing/2014/main" id="{F3C898A3-24A4-4A67-9E55-F5D4F2D0203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18" name="Text Box 1">
          <a:extLst>
            <a:ext uri="{FF2B5EF4-FFF2-40B4-BE49-F238E27FC236}">
              <a16:creationId xmlns:a16="http://schemas.microsoft.com/office/drawing/2014/main" id="{64DBDC93-CFFA-461D-B5B8-2FA62CAE79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916EB463-F634-4AF1-BDAD-190269F304E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20" name="Text Box 1">
          <a:extLst>
            <a:ext uri="{FF2B5EF4-FFF2-40B4-BE49-F238E27FC236}">
              <a16:creationId xmlns:a16="http://schemas.microsoft.com/office/drawing/2014/main" id="{C308FDDC-45E4-4576-A17C-E1FD653A22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21" name="Text Box 1">
          <a:extLst>
            <a:ext uri="{FF2B5EF4-FFF2-40B4-BE49-F238E27FC236}">
              <a16:creationId xmlns:a16="http://schemas.microsoft.com/office/drawing/2014/main" id="{DDB7AA49-F7DC-41D5-B9C0-9F520A5EC7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22" name="Text Box 1">
          <a:extLst>
            <a:ext uri="{FF2B5EF4-FFF2-40B4-BE49-F238E27FC236}">
              <a16:creationId xmlns:a16="http://schemas.microsoft.com/office/drawing/2014/main" id="{08953C82-3BD5-4038-B838-174B79721F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23" name="Text Box 1">
          <a:extLst>
            <a:ext uri="{FF2B5EF4-FFF2-40B4-BE49-F238E27FC236}">
              <a16:creationId xmlns:a16="http://schemas.microsoft.com/office/drawing/2014/main" id="{0EA11627-F4B2-4E77-8BBB-4A571C54A2B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24" name="Text Box 1">
          <a:extLst>
            <a:ext uri="{FF2B5EF4-FFF2-40B4-BE49-F238E27FC236}">
              <a16:creationId xmlns:a16="http://schemas.microsoft.com/office/drawing/2014/main" id="{2CEEEFE9-7F0F-41AF-9421-33628AD5547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7ECB8FD8-41D7-4252-9B86-15024AD8A51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6419E56D-117A-41AF-BAB3-7BB88CC6266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27" name="Text Box 1">
          <a:extLst>
            <a:ext uri="{FF2B5EF4-FFF2-40B4-BE49-F238E27FC236}">
              <a16:creationId xmlns:a16="http://schemas.microsoft.com/office/drawing/2014/main" id="{403C71CD-8143-4158-B900-A361BE9E24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28" name="Text Box 1">
          <a:extLst>
            <a:ext uri="{FF2B5EF4-FFF2-40B4-BE49-F238E27FC236}">
              <a16:creationId xmlns:a16="http://schemas.microsoft.com/office/drawing/2014/main" id="{E6B41A6A-05C7-4FB9-993E-DFB92913F6A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29" name="Text Box 1">
          <a:extLst>
            <a:ext uri="{FF2B5EF4-FFF2-40B4-BE49-F238E27FC236}">
              <a16:creationId xmlns:a16="http://schemas.microsoft.com/office/drawing/2014/main" id="{6E3BB7E2-F68F-4E6E-9300-C3786F98DE7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0" name="Text Box 1">
          <a:extLst>
            <a:ext uri="{FF2B5EF4-FFF2-40B4-BE49-F238E27FC236}">
              <a16:creationId xmlns:a16="http://schemas.microsoft.com/office/drawing/2014/main" id="{2F3BB23F-6B3F-48BF-92F6-9BD8127E20A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59B75975-821F-47A3-B6F1-7B5D3282EA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2" name="Text Box 1">
          <a:extLst>
            <a:ext uri="{FF2B5EF4-FFF2-40B4-BE49-F238E27FC236}">
              <a16:creationId xmlns:a16="http://schemas.microsoft.com/office/drawing/2014/main" id="{0F97744E-29E0-4A4C-9161-A6AD4553324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3" name="Text Box 1">
          <a:extLst>
            <a:ext uri="{FF2B5EF4-FFF2-40B4-BE49-F238E27FC236}">
              <a16:creationId xmlns:a16="http://schemas.microsoft.com/office/drawing/2014/main" id="{E41BA0E6-6C01-44E1-841C-02070B50AF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4A56982F-C470-4A8E-94B6-1B4AE83DFE2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35" name="Text Box 1">
          <a:extLst>
            <a:ext uri="{FF2B5EF4-FFF2-40B4-BE49-F238E27FC236}">
              <a16:creationId xmlns:a16="http://schemas.microsoft.com/office/drawing/2014/main" id="{C40EACD6-9B17-4A00-B27A-6EBE29F70E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36" name="Text Box 1">
          <a:extLst>
            <a:ext uri="{FF2B5EF4-FFF2-40B4-BE49-F238E27FC236}">
              <a16:creationId xmlns:a16="http://schemas.microsoft.com/office/drawing/2014/main" id="{F9C26D72-BAC5-42B2-8F0B-416DFDD5833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CC69EDF9-FF01-4E4D-B5EB-5F139FB04A7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8" name="Text Box 1">
          <a:extLst>
            <a:ext uri="{FF2B5EF4-FFF2-40B4-BE49-F238E27FC236}">
              <a16:creationId xmlns:a16="http://schemas.microsoft.com/office/drawing/2014/main" id="{297844C5-0AFA-4D3B-9E78-0E27E9AFAFD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39" name="Text Box 1">
          <a:extLst>
            <a:ext uri="{FF2B5EF4-FFF2-40B4-BE49-F238E27FC236}">
              <a16:creationId xmlns:a16="http://schemas.microsoft.com/office/drawing/2014/main" id="{233B0238-3A42-4DA4-8717-6A8FC3D565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0" name="Text Box 1">
          <a:extLst>
            <a:ext uri="{FF2B5EF4-FFF2-40B4-BE49-F238E27FC236}">
              <a16:creationId xmlns:a16="http://schemas.microsoft.com/office/drawing/2014/main" id="{EC89CACD-0FB8-4EFB-B9F7-5BC5EB31D0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1" name="Text Box 1">
          <a:extLst>
            <a:ext uri="{FF2B5EF4-FFF2-40B4-BE49-F238E27FC236}">
              <a16:creationId xmlns:a16="http://schemas.microsoft.com/office/drawing/2014/main" id="{8E790E3E-0DB1-427F-BE4C-C38B381764B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42" name="Text Box 1">
          <a:extLst>
            <a:ext uri="{FF2B5EF4-FFF2-40B4-BE49-F238E27FC236}">
              <a16:creationId xmlns:a16="http://schemas.microsoft.com/office/drawing/2014/main" id="{13CE5798-1673-49C7-A9A1-9007D060804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3E30C4F5-BCF2-4A14-B558-259EA03EFA2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44" name="Text Box 1">
          <a:extLst>
            <a:ext uri="{FF2B5EF4-FFF2-40B4-BE49-F238E27FC236}">
              <a16:creationId xmlns:a16="http://schemas.microsoft.com/office/drawing/2014/main" id="{ABDAE8E6-5838-45A4-8D29-6B549D3819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45" name="Text Box 1">
          <a:extLst>
            <a:ext uri="{FF2B5EF4-FFF2-40B4-BE49-F238E27FC236}">
              <a16:creationId xmlns:a16="http://schemas.microsoft.com/office/drawing/2014/main" id="{CDA17421-4406-4812-8CA5-78764A63440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6" name="Text Box 1">
          <a:extLst>
            <a:ext uri="{FF2B5EF4-FFF2-40B4-BE49-F238E27FC236}">
              <a16:creationId xmlns:a16="http://schemas.microsoft.com/office/drawing/2014/main" id="{C8D0F164-92B1-42D3-A316-508E71C1D6C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7" name="Text Box 1">
          <a:extLst>
            <a:ext uri="{FF2B5EF4-FFF2-40B4-BE49-F238E27FC236}">
              <a16:creationId xmlns:a16="http://schemas.microsoft.com/office/drawing/2014/main" id="{C307F5E5-CB4D-43F7-BF23-CCC2BEC6A1C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B56BDBEA-BFDE-4780-A185-338D4D4961C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DD22A7B5-9103-41C4-8E6B-560A4948FFA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21C0BF48-7521-403F-A20D-B473BCC56D9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51" name="Text Box 1">
          <a:extLst>
            <a:ext uri="{FF2B5EF4-FFF2-40B4-BE49-F238E27FC236}">
              <a16:creationId xmlns:a16="http://schemas.microsoft.com/office/drawing/2014/main" id="{6D203695-5E70-47F6-A729-F952245C5F3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52" name="Text Box 1">
          <a:extLst>
            <a:ext uri="{FF2B5EF4-FFF2-40B4-BE49-F238E27FC236}">
              <a16:creationId xmlns:a16="http://schemas.microsoft.com/office/drawing/2014/main" id="{E8DB1D68-E1F5-444C-A456-DB47EBBC9DB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53" name="Text Box 1">
          <a:extLst>
            <a:ext uri="{FF2B5EF4-FFF2-40B4-BE49-F238E27FC236}">
              <a16:creationId xmlns:a16="http://schemas.microsoft.com/office/drawing/2014/main" id="{8112A086-2C84-41FB-9F48-F8B543A2E42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54" name="Text Box 1">
          <a:extLst>
            <a:ext uri="{FF2B5EF4-FFF2-40B4-BE49-F238E27FC236}">
              <a16:creationId xmlns:a16="http://schemas.microsoft.com/office/drawing/2014/main" id="{A64B08D9-3C1A-4EBB-8163-2240A367CB6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C2E04459-155F-4256-B570-32B684E2DE7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56" name="Text Box 1">
          <a:extLst>
            <a:ext uri="{FF2B5EF4-FFF2-40B4-BE49-F238E27FC236}">
              <a16:creationId xmlns:a16="http://schemas.microsoft.com/office/drawing/2014/main" id="{2E6C64C0-65D9-466B-8E78-A688672F57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57" name="Text Box 1">
          <a:extLst>
            <a:ext uri="{FF2B5EF4-FFF2-40B4-BE49-F238E27FC236}">
              <a16:creationId xmlns:a16="http://schemas.microsoft.com/office/drawing/2014/main" id="{F2DBD1BE-DA90-45C9-8EBF-050C0DD25BF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58" name="Text Box 1">
          <a:extLst>
            <a:ext uri="{FF2B5EF4-FFF2-40B4-BE49-F238E27FC236}">
              <a16:creationId xmlns:a16="http://schemas.microsoft.com/office/drawing/2014/main" id="{D01E68E3-4529-4471-BFA2-A1B52947AD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59" name="Text Box 1">
          <a:extLst>
            <a:ext uri="{FF2B5EF4-FFF2-40B4-BE49-F238E27FC236}">
              <a16:creationId xmlns:a16="http://schemas.microsoft.com/office/drawing/2014/main" id="{37623F3F-D3CA-4D54-BBF7-9AE3A2345B0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60" name="Text Box 1">
          <a:extLst>
            <a:ext uri="{FF2B5EF4-FFF2-40B4-BE49-F238E27FC236}">
              <a16:creationId xmlns:a16="http://schemas.microsoft.com/office/drawing/2014/main" id="{F93453EC-84D9-4C89-89D6-C40FD03ADB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79763CC6-7B66-4FC9-85F0-0C7FAFCB685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62" name="Text Box 1">
          <a:extLst>
            <a:ext uri="{FF2B5EF4-FFF2-40B4-BE49-F238E27FC236}">
              <a16:creationId xmlns:a16="http://schemas.microsoft.com/office/drawing/2014/main" id="{96131938-4A6E-4069-885F-C4236043F9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63" name="Text Box 1">
          <a:extLst>
            <a:ext uri="{FF2B5EF4-FFF2-40B4-BE49-F238E27FC236}">
              <a16:creationId xmlns:a16="http://schemas.microsoft.com/office/drawing/2014/main" id="{5BF8E92B-210B-4160-82B6-9279E44D3B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64" name="Text Box 1">
          <a:extLst>
            <a:ext uri="{FF2B5EF4-FFF2-40B4-BE49-F238E27FC236}">
              <a16:creationId xmlns:a16="http://schemas.microsoft.com/office/drawing/2014/main" id="{5BA23C15-0A21-451C-8880-0EA3A450FE3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65" name="Text Box 1">
          <a:extLst>
            <a:ext uri="{FF2B5EF4-FFF2-40B4-BE49-F238E27FC236}">
              <a16:creationId xmlns:a16="http://schemas.microsoft.com/office/drawing/2014/main" id="{98F30DC0-3A72-47E4-B76F-1A54B2CD6EF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66" name="Text Box 1">
          <a:extLst>
            <a:ext uri="{FF2B5EF4-FFF2-40B4-BE49-F238E27FC236}">
              <a16:creationId xmlns:a16="http://schemas.microsoft.com/office/drawing/2014/main" id="{A0A96C0B-4A39-4EBF-924E-B2520319079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75A71EC6-5F5D-443E-9B19-428B2221149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68" name="Text Box 1">
          <a:extLst>
            <a:ext uri="{FF2B5EF4-FFF2-40B4-BE49-F238E27FC236}">
              <a16:creationId xmlns:a16="http://schemas.microsoft.com/office/drawing/2014/main" id="{959B9A93-80B0-4172-8537-269CD58D3E6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69" name="Text Box 1">
          <a:extLst>
            <a:ext uri="{FF2B5EF4-FFF2-40B4-BE49-F238E27FC236}">
              <a16:creationId xmlns:a16="http://schemas.microsoft.com/office/drawing/2014/main" id="{2E9D1CC4-AD11-45DA-8A02-6DCE40DD32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22CA6B6D-FF1A-4A76-AB7F-818F72635E3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71" name="Text Box 1">
          <a:extLst>
            <a:ext uri="{FF2B5EF4-FFF2-40B4-BE49-F238E27FC236}">
              <a16:creationId xmlns:a16="http://schemas.microsoft.com/office/drawing/2014/main" id="{5A88F0E5-0812-4211-B915-1C50502AECB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72" name="Text Box 1">
          <a:extLst>
            <a:ext uri="{FF2B5EF4-FFF2-40B4-BE49-F238E27FC236}">
              <a16:creationId xmlns:a16="http://schemas.microsoft.com/office/drawing/2014/main" id="{809D62C3-F49A-47CA-9106-14AF0F4D394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68955B63-F045-4329-8A86-AB8F242D45C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4" name="Text Box 1">
          <a:extLst>
            <a:ext uri="{FF2B5EF4-FFF2-40B4-BE49-F238E27FC236}">
              <a16:creationId xmlns:a16="http://schemas.microsoft.com/office/drawing/2014/main" id="{C584CC98-DEB2-494C-B3F3-95CED51A5A9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5" name="Text Box 1">
          <a:extLst>
            <a:ext uri="{FF2B5EF4-FFF2-40B4-BE49-F238E27FC236}">
              <a16:creationId xmlns:a16="http://schemas.microsoft.com/office/drawing/2014/main" id="{341A5948-1222-4BB4-AE35-D519CA27036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6" name="Text Box 1">
          <a:extLst>
            <a:ext uri="{FF2B5EF4-FFF2-40B4-BE49-F238E27FC236}">
              <a16:creationId xmlns:a16="http://schemas.microsoft.com/office/drawing/2014/main" id="{C766D11C-9F36-4279-A638-874D15C0CE7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7" name="Text Box 1">
          <a:extLst>
            <a:ext uri="{FF2B5EF4-FFF2-40B4-BE49-F238E27FC236}">
              <a16:creationId xmlns:a16="http://schemas.microsoft.com/office/drawing/2014/main" id="{3C51E5CD-E199-4440-9358-8F913AFE5ED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8" name="Text Box 1">
          <a:extLst>
            <a:ext uri="{FF2B5EF4-FFF2-40B4-BE49-F238E27FC236}">
              <a16:creationId xmlns:a16="http://schemas.microsoft.com/office/drawing/2014/main" id="{B96B2BC1-F9C8-41C7-975C-C7E6C6E3754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21AC381F-350D-468C-8125-18372BA7FB4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0" name="Text Box 1">
          <a:extLst>
            <a:ext uri="{FF2B5EF4-FFF2-40B4-BE49-F238E27FC236}">
              <a16:creationId xmlns:a16="http://schemas.microsoft.com/office/drawing/2014/main" id="{BBE07D30-E324-4DB4-A830-9EBC17801E3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1" name="Text Box 1">
          <a:extLst>
            <a:ext uri="{FF2B5EF4-FFF2-40B4-BE49-F238E27FC236}">
              <a16:creationId xmlns:a16="http://schemas.microsoft.com/office/drawing/2014/main" id="{4D093308-E047-4302-8728-2FE0166008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DDF87F23-7B42-44AF-BE3B-C0039009C0C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3" name="Text Box 1">
          <a:extLst>
            <a:ext uri="{FF2B5EF4-FFF2-40B4-BE49-F238E27FC236}">
              <a16:creationId xmlns:a16="http://schemas.microsoft.com/office/drawing/2014/main" id="{EB1313F8-6576-425C-90E2-0DEF85CCAA2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4" name="Text Box 1">
          <a:extLst>
            <a:ext uri="{FF2B5EF4-FFF2-40B4-BE49-F238E27FC236}">
              <a16:creationId xmlns:a16="http://schemas.microsoft.com/office/drawing/2014/main" id="{2CBB2E85-2D37-42E9-A31A-63F526A212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A2DFB7AE-4354-4ECE-BFDE-E388096D7CC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6" name="Text Box 1">
          <a:extLst>
            <a:ext uri="{FF2B5EF4-FFF2-40B4-BE49-F238E27FC236}">
              <a16:creationId xmlns:a16="http://schemas.microsoft.com/office/drawing/2014/main" id="{F53D0436-9932-4A0B-899C-94570444169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7" name="Text Box 1">
          <a:extLst>
            <a:ext uri="{FF2B5EF4-FFF2-40B4-BE49-F238E27FC236}">
              <a16:creationId xmlns:a16="http://schemas.microsoft.com/office/drawing/2014/main" id="{92C50080-3785-48A6-BDEA-98C8D7C5A1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8" name="Text Box 1">
          <a:extLst>
            <a:ext uri="{FF2B5EF4-FFF2-40B4-BE49-F238E27FC236}">
              <a16:creationId xmlns:a16="http://schemas.microsoft.com/office/drawing/2014/main" id="{16E69978-4435-459B-B073-96C8E45F810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489" name="Text Box 1">
          <a:extLst>
            <a:ext uri="{FF2B5EF4-FFF2-40B4-BE49-F238E27FC236}">
              <a16:creationId xmlns:a16="http://schemas.microsoft.com/office/drawing/2014/main" id="{7557A52C-14F0-46E6-A552-6C33A9F8D11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90" name="Text Box 1">
          <a:extLst>
            <a:ext uri="{FF2B5EF4-FFF2-40B4-BE49-F238E27FC236}">
              <a16:creationId xmlns:a16="http://schemas.microsoft.com/office/drawing/2014/main" id="{FAB76311-6BF6-4227-8D95-FFB36E209C9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E22A2936-C1E1-40A0-8B9D-17DAADBA267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6989FA0C-5FCB-458C-9607-CC075B43CC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93" name="Text Box 1">
          <a:extLst>
            <a:ext uri="{FF2B5EF4-FFF2-40B4-BE49-F238E27FC236}">
              <a16:creationId xmlns:a16="http://schemas.microsoft.com/office/drawing/2014/main" id="{ABCCC930-7A31-45AE-8123-3C661513C87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94" name="Text Box 1">
          <a:extLst>
            <a:ext uri="{FF2B5EF4-FFF2-40B4-BE49-F238E27FC236}">
              <a16:creationId xmlns:a16="http://schemas.microsoft.com/office/drawing/2014/main" id="{1316340D-5148-44B7-A74E-E3602B311E8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95" name="Text Box 1">
          <a:extLst>
            <a:ext uri="{FF2B5EF4-FFF2-40B4-BE49-F238E27FC236}">
              <a16:creationId xmlns:a16="http://schemas.microsoft.com/office/drawing/2014/main" id="{0736762F-29D1-4E02-9491-6ACC2FA118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96" name="Text Box 1">
          <a:extLst>
            <a:ext uri="{FF2B5EF4-FFF2-40B4-BE49-F238E27FC236}">
              <a16:creationId xmlns:a16="http://schemas.microsoft.com/office/drawing/2014/main" id="{CFC95A13-453F-4E62-BB8D-76A550DA710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8075F1E1-5118-4D95-9F77-2F02BE527BE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F20F03C5-2129-471B-A52D-0FF058BB305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499" name="Text Box 1">
          <a:extLst>
            <a:ext uri="{FF2B5EF4-FFF2-40B4-BE49-F238E27FC236}">
              <a16:creationId xmlns:a16="http://schemas.microsoft.com/office/drawing/2014/main" id="{B144A758-C2A4-4167-95D2-2CEBDB901D5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00" name="Text Box 1">
          <a:extLst>
            <a:ext uri="{FF2B5EF4-FFF2-40B4-BE49-F238E27FC236}">
              <a16:creationId xmlns:a16="http://schemas.microsoft.com/office/drawing/2014/main" id="{40FCA2CB-F368-4D9B-9099-C7725A80C79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01" name="Text Box 1">
          <a:extLst>
            <a:ext uri="{FF2B5EF4-FFF2-40B4-BE49-F238E27FC236}">
              <a16:creationId xmlns:a16="http://schemas.microsoft.com/office/drawing/2014/main" id="{7A7A454D-3BC1-4135-8F15-E87A044F57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02" name="Text Box 1">
          <a:extLst>
            <a:ext uri="{FF2B5EF4-FFF2-40B4-BE49-F238E27FC236}">
              <a16:creationId xmlns:a16="http://schemas.microsoft.com/office/drawing/2014/main" id="{DB010C33-0FE7-4884-9363-C94B39C8B0F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108C3090-485F-44EC-8674-FDE9580297B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04" name="Text Box 1">
          <a:extLst>
            <a:ext uri="{FF2B5EF4-FFF2-40B4-BE49-F238E27FC236}">
              <a16:creationId xmlns:a16="http://schemas.microsoft.com/office/drawing/2014/main" id="{080694A1-5E1E-4269-9048-8B8E42990EA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05" name="Text Box 1">
          <a:extLst>
            <a:ext uri="{FF2B5EF4-FFF2-40B4-BE49-F238E27FC236}">
              <a16:creationId xmlns:a16="http://schemas.microsoft.com/office/drawing/2014/main" id="{837E161B-4D7F-45D1-B4E4-C8737EB12DE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06" name="Text Box 1">
          <a:extLst>
            <a:ext uri="{FF2B5EF4-FFF2-40B4-BE49-F238E27FC236}">
              <a16:creationId xmlns:a16="http://schemas.microsoft.com/office/drawing/2014/main" id="{55FCA17F-B681-409B-AFB1-A2ED5CB296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07" name="Text Box 1">
          <a:extLst>
            <a:ext uri="{FF2B5EF4-FFF2-40B4-BE49-F238E27FC236}">
              <a16:creationId xmlns:a16="http://schemas.microsoft.com/office/drawing/2014/main" id="{1CDEBB93-EF64-40BB-9B75-24F5A9A3E81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08" name="Text Box 1">
          <a:extLst>
            <a:ext uri="{FF2B5EF4-FFF2-40B4-BE49-F238E27FC236}">
              <a16:creationId xmlns:a16="http://schemas.microsoft.com/office/drawing/2014/main" id="{313A88AA-595B-4997-90C7-FBF720CEEAA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9730492B-EAAD-419F-83A8-8550B8B9EA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0" name="Text Box 1">
          <a:extLst>
            <a:ext uri="{FF2B5EF4-FFF2-40B4-BE49-F238E27FC236}">
              <a16:creationId xmlns:a16="http://schemas.microsoft.com/office/drawing/2014/main" id="{64C6C608-24D8-49AF-9FBC-A8B2F4AA18C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1" name="Text Box 1">
          <a:extLst>
            <a:ext uri="{FF2B5EF4-FFF2-40B4-BE49-F238E27FC236}">
              <a16:creationId xmlns:a16="http://schemas.microsoft.com/office/drawing/2014/main" id="{1DB39225-2AC2-4B76-881D-D1DA9E7F392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2BD2C523-0DCB-4F6C-87BD-A298ABD001E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3" name="Text Box 1">
          <a:extLst>
            <a:ext uri="{FF2B5EF4-FFF2-40B4-BE49-F238E27FC236}">
              <a16:creationId xmlns:a16="http://schemas.microsoft.com/office/drawing/2014/main" id="{CA3C4166-7EB3-424A-B711-1E0A96FBB51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0EC97E2C-C7FA-4E5E-AA8E-55DCE5678C0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D112AD48-7B34-4409-9EF1-1FD5E348B49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16" name="Text Box 1">
          <a:extLst>
            <a:ext uri="{FF2B5EF4-FFF2-40B4-BE49-F238E27FC236}">
              <a16:creationId xmlns:a16="http://schemas.microsoft.com/office/drawing/2014/main" id="{AF48D3BC-0CCB-4B4E-929F-D8CB401FAC2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17" name="Text Box 1">
          <a:extLst>
            <a:ext uri="{FF2B5EF4-FFF2-40B4-BE49-F238E27FC236}">
              <a16:creationId xmlns:a16="http://schemas.microsoft.com/office/drawing/2014/main" id="{786DAAE3-E8B4-4DDA-8544-C512607139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5F55E0B9-EEF5-4FF9-8075-CD9C16D89E9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19" name="Text Box 1">
          <a:extLst>
            <a:ext uri="{FF2B5EF4-FFF2-40B4-BE49-F238E27FC236}">
              <a16:creationId xmlns:a16="http://schemas.microsoft.com/office/drawing/2014/main" id="{B9BBB2B6-6D71-4D96-82C4-B92D3D87C1F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0" name="Text Box 1">
          <a:extLst>
            <a:ext uri="{FF2B5EF4-FFF2-40B4-BE49-F238E27FC236}">
              <a16:creationId xmlns:a16="http://schemas.microsoft.com/office/drawing/2014/main" id="{0299B2A2-7CCE-4B85-B4AA-C86B025C44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58292975-2523-4D73-AF23-165B2FD895C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22" name="Text Box 1">
          <a:extLst>
            <a:ext uri="{FF2B5EF4-FFF2-40B4-BE49-F238E27FC236}">
              <a16:creationId xmlns:a16="http://schemas.microsoft.com/office/drawing/2014/main" id="{D901D0AD-ADE3-49E8-B248-509EC3B27F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23" name="Text Box 1">
          <a:extLst>
            <a:ext uri="{FF2B5EF4-FFF2-40B4-BE49-F238E27FC236}">
              <a16:creationId xmlns:a16="http://schemas.microsoft.com/office/drawing/2014/main" id="{5E524865-9C68-4495-853D-D8C8ED2E0D5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24" name="Text Box 1">
          <a:extLst>
            <a:ext uri="{FF2B5EF4-FFF2-40B4-BE49-F238E27FC236}">
              <a16:creationId xmlns:a16="http://schemas.microsoft.com/office/drawing/2014/main" id="{E72192DF-9D37-4352-B622-EF8711EBCB8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25" name="Text Box 1">
          <a:extLst>
            <a:ext uri="{FF2B5EF4-FFF2-40B4-BE49-F238E27FC236}">
              <a16:creationId xmlns:a16="http://schemas.microsoft.com/office/drawing/2014/main" id="{39EA0662-0F03-4655-BB23-D299C68F193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6" name="Text Box 1">
          <a:extLst>
            <a:ext uri="{FF2B5EF4-FFF2-40B4-BE49-F238E27FC236}">
              <a16:creationId xmlns:a16="http://schemas.microsoft.com/office/drawing/2014/main" id="{2E7D697D-7AC4-4C13-B392-8843E2172D7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6A6917D6-FA90-48B8-BB45-B9BCEF8993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8" name="Text Box 1">
          <a:extLst>
            <a:ext uri="{FF2B5EF4-FFF2-40B4-BE49-F238E27FC236}">
              <a16:creationId xmlns:a16="http://schemas.microsoft.com/office/drawing/2014/main" id="{57F95098-565C-4ACB-8818-2DF4864E21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29" name="Text Box 1">
          <a:extLst>
            <a:ext uri="{FF2B5EF4-FFF2-40B4-BE49-F238E27FC236}">
              <a16:creationId xmlns:a16="http://schemas.microsoft.com/office/drawing/2014/main" id="{5483EB4B-0974-4ECF-B221-83B3F9E5442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DC2A81AA-2BAE-4997-A769-DF95C15AA99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31" name="Text Box 1">
          <a:extLst>
            <a:ext uri="{FF2B5EF4-FFF2-40B4-BE49-F238E27FC236}">
              <a16:creationId xmlns:a16="http://schemas.microsoft.com/office/drawing/2014/main" id="{70783237-C0B4-4B76-AF75-01EAA85CF09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32" name="Text Box 1">
          <a:extLst>
            <a:ext uri="{FF2B5EF4-FFF2-40B4-BE49-F238E27FC236}">
              <a16:creationId xmlns:a16="http://schemas.microsoft.com/office/drawing/2014/main" id="{633D1CFC-9FA0-49CC-AAA7-0DB6E50DF10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0DA42C5E-D89A-4279-B5F7-C0BBB77540F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534" name="Text Box 1">
          <a:extLst>
            <a:ext uri="{FF2B5EF4-FFF2-40B4-BE49-F238E27FC236}">
              <a16:creationId xmlns:a16="http://schemas.microsoft.com/office/drawing/2014/main" id="{D991094B-32CB-4764-A10C-6940AE5EF40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535" name="Text Box 1">
          <a:extLst>
            <a:ext uri="{FF2B5EF4-FFF2-40B4-BE49-F238E27FC236}">
              <a16:creationId xmlns:a16="http://schemas.microsoft.com/office/drawing/2014/main" id="{4241087C-616C-4A5C-B83F-B9C42F625B3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9ED68A78-5B5C-493F-AE98-7D9DAB6065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537" name="Text Box 1">
          <a:extLst>
            <a:ext uri="{FF2B5EF4-FFF2-40B4-BE49-F238E27FC236}">
              <a16:creationId xmlns:a16="http://schemas.microsoft.com/office/drawing/2014/main" id="{4F03765C-54CC-46A4-B75A-A62989BC4C7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38" name="Text Box 1">
          <a:extLst>
            <a:ext uri="{FF2B5EF4-FFF2-40B4-BE49-F238E27FC236}">
              <a16:creationId xmlns:a16="http://schemas.microsoft.com/office/drawing/2014/main" id="{3C5A764F-D51D-4FF0-B54D-C8F0A7CB24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B91365DC-CD7D-4022-95A0-995A0265435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40" name="Text Box 1">
          <a:extLst>
            <a:ext uri="{FF2B5EF4-FFF2-40B4-BE49-F238E27FC236}">
              <a16:creationId xmlns:a16="http://schemas.microsoft.com/office/drawing/2014/main" id="{B3876B4A-DCF4-495B-BAD5-8112CFA29D6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41" name="Text Box 1">
          <a:extLst>
            <a:ext uri="{FF2B5EF4-FFF2-40B4-BE49-F238E27FC236}">
              <a16:creationId xmlns:a16="http://schemas.microsoft.com/office/drawing/2014/main" id="{13CB8CB4-604B-4E26-8439-1FE94D478C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42" name="Text Box 1">
          <a:extLst>
            <a:ext uri="{FF2B5EF4-FFF2-40B4-BE49-F238E27FC236}">
              <a16:creationId xmlns:a16="http://schemas.microsoft.com/office/drawing/2014/main" id="{492E7741-F95F-4C8D-9C2F-7DFD95024B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43" name="Text Box 1">
          <a:extLst>
            <a:ext uri="{FF2B5EF4-FFF2-40B4-BE49-F238E27FC236}">
              <a16:creationId xmlns:a16="http://schemas.microsoft.com/office/drawing/2014/main" id="{590FB69A-ABB6-41B4-B6F5-A55EDFD8399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44" name="Text Box 1">
          <a:extLst>
            <a:ext uri="{FF2B5EF4-FFF2-40B4-BE49-F238E27FC236}">
              <a16:creationId xmlns:a16="http://schemas.microsoft.com/office/drawing/2014/main" id="{8D93CE70-D768-4EAE-8C0F-7BDCF4BC1EA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A570AE10-0743-4999-9599-4F563D4CD1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46" name="Text Box 1">
          <a:extLst>
            <a:ext uri="{FF2B5EF4-FFF2-40B4-BE49-F238E27FC236}">
              <a16:creationId xmlns:a16="http://schemas.microsoft.com/office/drawing/2014/main" id="{11068A1D-FA46-4F2B-B862-0553A809EDF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47" name="Text Box 1">
          <a:extLst>
            <a:ext uri="{FF2B5EF4-FFF2-40B4-BE49-F238E27FC236}">
              <a16:creationId xmlns:a16="http://schemas.microsoft.com/office/drawing/2014/main" id="{BB0CA4CD-E047-4851-AA3B-F10DE0277FF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48" name="Text Box 1">
          <a:extLst>
            <a:ext uri="{FF2B5EF4-FFF2-40B4-BE49-F238E27FC236}">
              <a16:creationId xmlns:a16="http://schemas.microsoft.com/office/drawing/2014/main" id="{051CC422-38C5-408F-BFD0-5BD6FA8321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49" name="Text Box 1">
          <a:extLst>
            <a:ext uri="{FF2B5EF4-FFF2-40B4-BE49-F238E27FC236}">
              <a16:creationId xmlns:a16="http://schemas.microsoft.com/office/drawing/2014/main" id="{C7F8B276-71E7-4B57-854C-CAB6BE38605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0" name="Text Box 1">
          <a:extLst>
            <a:ext uri="{FF2B5EF4-FFF2-40B4-BE49-F238E27FC236}">
              <a16:creationId xmlns:a16="http://schemas.microsoft.com/office/drawing/2014/main" id="{ABD0B73C-675A-4A48-A383-D5E95F7CE6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7AF76AB2-C799-467B-9C98-DFCFD47637F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2" name="Text Box 1">
          <a:extLst>
            <a:ext uri="{FF2B5EF4-FFF2-40B4-BE49-F238E27FC236}">
              <a16:creationId xmlns:a16="http://schemas.microsoft.com/office/drawing/2014/main" id="{58CBB833-63A4-4D41-B252-8483714127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3" name="Text Box 1">
          <a:extLst>
            <a:ext uri="{FF2B5EF4-FFF2-40B4-BE49-F238E27FC236}">
              <a16:creationId xmlns:a16="http://schemas.microsoft.com/office/drawing/2014/main" id="{A802C5D8-F75E-4BA8-BB5C-D85E912668E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54" name="Text Box 1">
          <a:extLst>
            <a:ext uri="{FF2B5EF4-FFF2-40B4-BE49-F238E27FC236}">
              <a16:creationId xmlns:a16="http://schemas.microsoft.com/office/drawing/2014/main" id="{DCA730B5-D226-4E9B-B0FB-CC284DA9E9A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55" name="Text Box 1">
          <a:extLst>
            <a:ext uri="{FF2B5EF4-FFF2-40B4-BE49-F238E27FC236}">
              <a16:creationId xmlns:a16="http://schemas.microsoft.com/office/drawing/2014/main" id="{72910BDF-D9D0-4F8B-AC12-DC2C44F50AB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56" name="Text Box 1">
          <a:extLst>
            <a:ext uri="{FF2B5EF4-FFF2-40B4-BE49-F238E27FC236}">
              <a16:creationId xmlns:a16="http://schemas.microsoft.com/office/drawing/2014/main" id="{2C2E0388-890B-49F1-89F0-851B1A5710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7C67604F-D415-42DF-91E1-375F0D23674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014D3E21-C69B-461F-86C4-F8A02A79ED7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59" name="Text Box 1">
          <a:extLst>
            <a:ext uri="{FF2B5EF4-FFF2-40B4-BE49-F238E27FC236}">
              <a16:creationId xmlns:a16="http://schemas.microsoft.com/office/drawing/2014/main" id="{744A58AF-7D6C-4645-BA43-C0D00F0525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60" name="Text Box 1">
          <a:extLst>
            <a:ext uri="{FF2B5EF4-FFF2-40B4-BE49-F238E27FC236}">
              <a16:creationId xmlns:a16="http://schemas.microsoft.com/office/drawing/2014/main" id="{228E6A55-23E3-4171-B939-BD95483FEC9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61" name="Text Box 1">
          <a:extLst>
            <a:ext uri="{FF2B5EF4-FFF2-40B4-BE49-F238E27FC236}">
              <a16:creationId xmlns:a16="http://schemas.microsoft.com/office/drawing/2014/main" id="{74B76136-3A16-4B1F-90B6-8506A3BF435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2" name="Text Box 1">
          <a:extLst>
            <a:ext uri="{FF2B5EF4-FFF2-40B4-BE49-F238E27FC236}">
              <a16:creationId xmlns:a16="http://schemas.microsoft.com/office/drawing/2014/main" id="{800838E9-6C73-46AF-8461-D721FE74F63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BA9F52D3-A3CF-4862-B689-DB7996E148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4" name="Text Box 1">
          <a:extLst>
            <a:ext uri="{FF2B5EF4-FFF2-40B4-BE49-F238E27FC236}">
              <a16:creationId xmlns:a16="http://schemas.microsoft.com/office/drawing/2014/main" id="{E7801E50-F1E8-40BD-A293-9EFC2EE90DA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5" name="Text Box 1">
          <a:extLst>
            <a:ext uri="{FF2B5EF4-FFF2-40B4-BE49-F238E27FC236}">
              <a16:creationId xmlns:a16="http://schemas.microsoft.com/office/drawing/2014/main" id="{6FAF590A-6C8B-4B39-80E0-DC4B5E7FA2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6" name="Text Box 1">
          <a:extLst>
            <a:ext uri="{FF2B5EF4-FFF2-40B4-BE49-F238E27FC236}">
              <a16:creationId xmlns:a16="http://schemas.microsoft.com/office/drawing/2014/main" id="{1061E893-81CA-4A41-98FC-3345E8EDC9B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7" name="Text Box 1">
          <a:extLst>
            <a:ext uri="{FF2B5EF4-FFF2-40B4-BE49-F238E27FC236}">
              <a16:creationId xmlns:a16="http://schemas.microsoft.com/office/drawing/2014/main" id="{636D84D1-5E09-4472-8663-389EF85B2F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8" name="Text Box 1">
          <a:extLst>
            <a:ext uri="{FF2B5EF4-FFF2-40B4-BE49-F238E27FC236}">
              <a16:creationId xmlns:a16="http://schemas.microsoft.com/office/drawing/2014/main" id="{F0DFA18C-4E5F-4D09-A469-952C5879EE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A868C0EF-8513-4D4D-86A8-8E508FBE4E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0" name="Text Box 1">
          <a:extLst>
            <a:ext uri="{FF2B5EF4-FFF2-40B4-BE49-F238E27FC236}">
              <a16:creationId xmlns:a16="http://schemas.microsoft.com/office/drawing/2014/main" id="{9979A5B3-79E6-4754-8302-45F4108D72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1" name="Text Box 1">
          <a:extLst>
            <a:ext uri="{FF2B5EF4-FFF2-40B4-BE49-F238E27FC236}">
              <a16:creationId xmlns:a16="http://schemas.microsoft.com/office/drawing/2014/main" id="{1024D645-D725-4D37-9241-D59FB327055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21AD9C31-3871-4A7F-A585-1B97FF66F35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BE3AFD7A-D953-4AA4-AB20-4AEF3F2151D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4" name="Text Box 1">
          <a:extLst>
            <a:ext uri="{FF2B5EF4-FFF2-40B4-BE49-F238E27FC236}">
              <a16:creationId xmlns:a16="http://schemas.microsoft.com/office/drawing/2014/main" id="{53AC9EE9-7B85-49F0-A37E-0D8FCAC368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297431EA-9A4A-4EA7-9CD8-162BA9D2E9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6" name="Text Box 1">
          <a:extLst>
            <a:ext uri="{FF2B5EF4-FFF2-40B4-BE49-F238E27FC236}">
              <a16:creationId xmlns:a16="http://schemas.microsoft.com/office/drawing/2014/main" id="{2025B2A8-F7DD-43F5-8D78-55CED6D4142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577" name="Text Box 1">
          <a:extLst>
            <a:ext uri="{FF2B5EF4-FFF2-40B4-BE49-F238E27FC236}">
              <a16:creationId xmlns:a16="http://schemas.microsoft.com/office/drawing/2014/main" id="{1837AB22-3672-4660-BFC5-C79CA0A0543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5D17AFD3-6463-4329-8C6A-5BB936CB4EA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79" name="Text Box 1">
          <a:extLst>
            <a:ext uri="{FF2B5EF4-FFF2-40B4-BE49-F238E27FC236}">
              <a16:creationId xmlns:a16="http://schemas.microsoft.com/office/drawing/2014/main" id="{7E7BE64F-4A33-40D4-890C-EBC4D8467E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2676D570-109C-45A5-8A91-14B7CF29DD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039221BD-C870-483B-80CD-4D9E83D232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82" name="Text Box 1">
          <a:extLst>
            <a:ext uri="{FF2B5EF4-FFF2-40B4-BE49-F238E27FC236}">
              <a16:creationId xmlns:a16="http://schemas.microsoft.com/office/drawing/2014/main" id="{F67DCFD5-9982-4613-9A74-D6B6213F0C8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83" name="Text Box 1">
          <a:extLst>
            <a:ext uri="{FF2B5EF4-FFF2-40B4-BE49-F238E27FC236}">
              <a16:creationId xmlns:a16="http://schemas.microsoft.com/office/drawing/2014/main" id="{8A2541EF-15DF-4C05-A223-22920C5849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636195AD-9192-434A-9BB9-6DB1D1CBF26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85" name="Text Box 1">
          <a:extLst>
            <a:ext uri="{FF2B5EF4-FFF2-40B4-BE49-F238E27FC236}">
              <a16:creationId xmlns:a16="http://schemas.microsoft.com/office/drawing/2014/main" id="{5A383FE1-84BF-4918-AA27-B97BA432A76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86" name="Text Box 1">
          <a:extLst>
            <a:ext uri="{FF2B5EF4-FFF2-40B4-BE49-F238E27FC236}">
              <a16:creationId xmlns:a16="http://schemas.microsoft.com/office/drawing/2014/main" id="{16CE41BC-8F29-4A3E-BE83-CF385F2755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AABDBA4E-5AD8-47DF-85B8-A2EEBEBF792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88" name="Text Box 1">
          <a:extLst>
            <a:ext uri="{FF2B5EF4-FFF2-40B4-BE49-F238E27FC236}">
              <a16:creationId xmlns:a16="http://schemas.microsoft.com/office/drawing/2014/main" id="{42FBB52C-91A3-492D-BB18-D55A3C8D51A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89" name="Text Box 1">
          <a:extLst>
            <a:ext uri="{FF2B5EF4-FFF2-40B4-BE49-F238E27FC236}">
              <a16:creationId xmlns:a16="http://schemas.microsoft.com/office/drawing/2014/main" id="{A5313A66-620F-4DA5-BAB8-7C574410F59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0" name="Text Box 1">
          <a:extLst>
            <a:ext uri="{FF2B5EF4-FFF2-40B4-BE49-F238E27FC236}">
              <a16:creationId xmlns:a16="http://schemas.microsoft.com/office/drawing/2014/main" id="{DEA44B16-0393-42BA-9D0A-E2040EEE627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1" name="Text Box 1">
          <a:extLst>
            <a:ext uri="{FF2B5EF4-FFF2-40B4-BE49-F238E27FC236}">
              <a16:creationId xmlns:a16="http://schemas.microsoft.com/office/drawing/2014/main" id="{39AF53E6-53C5-4347-9847-50FA1DA68B5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2" name="Text Box 1">
          <a:extLst>
            <a:ext uri="{FF2B5EF4-FFF2-40B4-BE49-F238E27FC236}">
              <a16:creationId xmlns:a16="http://schemas.microsoft.com/office/drawing/2014/main" id="{6DE3FA94-9E56-4524-81B8-9A5C1A39177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A6F7A745-DC62-4C61-A648-4F784504232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94" name="Text Box 1">
          <a:extLst>
            <a:ext uri="{FF2B5EF4-FFF2-40B4-BE49-F238E27FC236}">
              <a16:creationId xmlns:a16="http://schemas.microsoft.com/office/drawing/2014/main" id="{4DCB4A35-860D-468F-B96F-C09E409682E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95" name="Text Box 1">
          <a:extLst>
            <a:ext uri="{FF2B5EF4-FFF2-40B4-BE49-F238E27FC236}">
              <a16:creationId xmlns:a16="http://schemas.microsoft.com/office/drawing/2014/main" id="{088C8D95-2CE2-45D8-8170-9939AF2213E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596" name="Text Box 1">
          <a:extLst>
            <a:ext uri="{FF2B5EF4-FFF2-40B4-BE49-F238E27FC236}">
              <a16:creationId xmlns:a16="http://schemas.microsoft.com/office/drawing/2014/main" id="{7F94DB33-F0D7-4397-B0FB-EA450748F90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597" name="Text Box 1">
          <a:extLst>
            <a:ext uri="{FF2B5EF4-FFF2-40B4-BE49-F238E27FC236}">
              <a16:creationId xmlns:a16="http://schemas.microsoft.com/office/drawing/2014/main" id="{3F03D3DC-2F0A-42A3-81B7-C7498E29B08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8" name="Text Box 1">
          <a:extLst>
            <a:ext uri="{FF2B5EF4-FFF2-40B4-BE49-F238E27FC236}">
              <a16:creationId xmlns:a16="http://schemas.microsoft.com/office/drawing/2014/main" id="{5F097B94-AC54-4C0A-A5A3-395117AC7E4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D751535A-92A2-46A5-89C4-26DCA8B7EF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0" name="Text Box 1">
          <a:extLst>
            <a:ext uri="{FF2B5EF4-FFF2-40B4-BE49-F238E27FC236}">
              <a16:creationId xmlns:a16="http://schemas.microsoft.com/office/drawing/2014/main" id="{7163EE5D-B6E5-4DB4-AB17-8D02D25B89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1" name="Text Box 1">
          <a:extLst>
            <a:ext uri="{FF2B5EF4-FFF2-40B4-BE49-F238E27FC236}">
              <a16:creationId xmlns:a16="http://schemas.microsoft.com/office/drawing/2014/main" id="{B976EE10-8495-48BF-8E13-E6C423B2BB3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1A384788-4CC5-4E12-AB91-3926CA9B054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03" name="Text Box 1">
          <a:extLst>
            <a:ext uri="{FF2B5EF4-FFF2-40B4-BE49-F238E27FC236}">
              <a16:creationId xmlns:a16="http://schemas.microsoft.com/office/drawing/2014/main" id="{B15BA245-5A73-4952-8432-C0FD54DB41D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04" name="Text Box 1">
          <a:extLst>
            <a:ext uri="{FF2B5EF4-FFF2-40B4-BE49-F238E27FC236}">
              <a16:creationId xmlns:a16="http://schemas.microsoft.com/office/drawing/2014/main" id="{D80B01E7-77B3-498A-AB90-C0011C58256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07AACDAE-B3F2-4D60-9AAC-E7910681BC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6" name="Text Box 1">
          <a:extLst>
            <a:ext uri="{FF2B5EF4-FFF2-40B4-BE49-F238E27FC236}">
              <a16:creationId xmlns:a16="http://schemas.microsoft.com/office/drawing/2014/main" id="{0F513FE2-C208-4F2E-AEC2-0828216A40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7" name="Text Box 1">
          <a:extLst>
            <a:ext uri="{FF2B5EF4-FFF2-40B4-BE49-F238E27FC236}">
              <a16:creationId xmlns:a16="http://schemas.microsoft.com/office/drawing/2014/main" id="{B39C55BC-B9D5-42C4-976D-CA191903D71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8" name="Text Box 1">
          <a:extLst>
            <a:ext uri="{FF2B5EF4-FFF2-40B4-BE49-F238E27FC236}">
              <a16:creationId xmlns:a16="http://schemas.microsoft.com/office/drawing/2014/main" id="{8301B9F1-B50D-490E-9BF5-F74DFBFA525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09" name="Text Box 1">
          <a:extLst>
            <a:ext uri="{FF2B5EF4-FFF2-40B4-BE49-F238E27FC236}">
              <a16:creationId xmlns:a16="http://schemas.microsoft.com/office/drawing/2014/main" id="{423051CD-1F12-4284-ACB9-D53AE7F0185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10" name="Text Box 1">
          <a:extLst>
            <a:ext uri="{FF2B5EF4-FFF2-40B4-BE49-F238E27FC236}">
              <a16:creationId xmlns:a16="http://schemas.microsoft.com/office/drawing/2014/main" id="{A5660759-96A8-49CA-B501-8E585FD548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3BEC1DE4-B535-404D-BE29-DF1B6226BF9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12" name="Text Box 1">
          <a:extLst>
            <a:ext uri="{FF2B5EF4-FFF2-40B4-BE49-F238E27FC236}">
              <a16:creationId xmlns:a16="http://schemas.microsoft.com/office/drawing/2014/main" id="{981BC794-4225-4996-A1EB-6F4308E2446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9D3B3F4C-7766-4584-A016-74C4F0822D6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14" name="Text Box 1">
          <a:extLst>
            <a:ext uri="{FF2B5EF4-FFF2-40B4-BE49-F238E27FC236}">
              <a16:creationId xmlns:a16="http://schemas.microsoft.com/office/drawing/2014/main" id="{FE80FC15-89C4-4805-9C66-41686925BA8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15" name="Text Box 1">
          <a:extLst>
            <a:ext uri="{FF2B5EF4-FFF2-40B4-BE49-F238E27FC236}">
              <a16:creationId xmlns:a16="http://schemas.microsoft.com/office/drawing/2014/main" id="{90BEF2AF-E1BA-4FB4-A636-B33086E5914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16" name="Text Box 1">
          <a:extLst>
            <a:ext uri="{FF2B5EF4-FFF2-40B4-BE49-F238E27FC236}">
              <a16:creationId xmlns:a16="http://schemas.microsoft.com/office/drawing/2014/main" id="{823A2FFF-1698-4598-8DEA-132FC915F7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113DEB70-C981-4738-AB42-53595299EEC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18" name="Text Box 1">
          <a:extLst>
            <a:ext uri="{FF2B5EF4-FFF2-40B4-BE49-F238E27FC236}">
              <a16:creationId xmlns:a16="http://schemas.microsoft.com/office/drawing/2014/main" id="{B5A446EE-E43D-41DC-909A-8148D26E1FF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3787CBEB-076B-4618-AFC9-C7817C4137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20" name="Text Box 1">
          <a:extLst>
            <a:ext uri="{FF2B5EF4-FFF2-40B4-BE49-F238E27FC236}">
              <a16:creationId xmlns:a16="http://schemas.microsoft.com/office/drawing/2014/main" id="{45D338A9-276E-48B7-95A6-4DF94D2549A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21" name="Text Box 1">
          <a:extLst>
            <a:ext uri="{FF2B5EF4-FFF2-40B4-BE49-F238E27FC236}">
              <a16:creationId xmlns:a16="http://schemas.microsoft.com/office/drawing/2014/main" id="{B0E03312-3815-4092-8115-3E14F11025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22" name="Text Box 1">
          <a:extLst>
            <a:ext uri="{FF2B5EF4-FFF2-40B4-BE49-F238E27FC236}">
              <a16:creationId xmlns:a16="http://schemas.microsoft.com/office/drawing/2014/main" id="{422DEAFE-99CA-4066-A820-EFE1FEF232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B8351F50-086B-44E9-A729-49383C3B0B8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DDA6E691-BAE0-4552-B261-2C188694D1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5E964353-0926-4EF5-AACE-BE0A51EFFB1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DBAE10EA-8775-4DFE-8706-4F37EC41195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27" name="Text Box 1">
          <a:extLst>
            <a:ext uri="{FF2B5EF4-FFF2-40B4-BE49-F238E27FC236}">
              <a16:creationId xmlns:a16="http://schemas.microsoft.com/office/drawing/2014/main" id="{8A2295B7-8C9D-4BA1-A5E1-8E4D9B4356E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28" name="Text Box 1">
          <a:extLst>
            <a:ext uri="{FF2B5EF4-FFF2-40B4-BE49-F238E27FC236}">
              <a16:creationId xmlns:a16="http://schemas.microsoft.com/office/drawing/2014/main" id="{BEA6D9DE-355F-402A-9AEB-1B6E2846EB9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66A53D85-3D0A-4A60-A579-E815A1DA649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30" name="Text Box 1">
          <a:extLst>
            <a:ext uri="{FF2B5EF4-FFF2-40B4-BE49-F238E27FC236}">
              <a16:creationId xmlns:a16="http://schemas.microsoft.com/office/drawing/2014/main" id="{7675E620-E1F8-4752-8BD1-AEBDB689076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E8BC79BA-DA88-4AB3-B1F8-85952327B0B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32" name="Text Box 1">
          <a:extLst>
            <a:ext uri="{FF2B5EF4-FFF2-40B4-BE49-F238E27FC236}">
              <a16:creationId xmlns:a16="http://schemas.microsoft.com/office/drawing/2014/main" id="{0305E254-28FD-4E50-925F-B2460ACDEB1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33" name="Text Box 1">
          <a:extLst>
            <a:ext uri="{FF2B5EF4-FFF2-40B4-BE49-F238E27FC236}">
              <a16:creationId xmlns:a16="http://schemas.microsoft.com/office/drawing/2014/main" id="{4A60C6F5-0157-4700-8854-F42AA522210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34" name="Text Box 1">
          <a:extLst>
            <a:ext uri="{FF2B5EF4-FFF2-40B4-BE49-F238E27FC236}">
              <a16:creationId xmlns:a16="http://schemas.microsoft.com/office/drawing/2014/main" id="{B5E83D30-17A3-4683-A179-6D100E4AC9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7500EE32-0F20-4BA8-BAC9-61F72D2F6E4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36" name="Text Box 1">
          <a:extLst>
            <a:ext uri="{FF2B5EF4-FFF2-40B4-BE49-F238E27FC236}">
              <a16:creationId xmlns:a16="http://schemas.microsoft.com/office/drawing/2014/main" id="{0F1402E9-B2F4-4D26-81EC-B69C3491CF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32CB51E5-45B3-474E-B089-F894E5E8F1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38" name="Text Box 1">
          <a:extLst>
            <a:ext uri="{FF2B5EF4-FFF2-40B4-BE49-F238E27FC236}">
              <a16:creationId xmlns:a16="http://schemas.microsoft.com/office/drawing/2014/main" id="{123987D2-05A9-4C73-A59F-7996FACF561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39" name="Text Box 1">
          <a:extLst>
            <a:ext uri="{FF2B5EF4-FFF2-40B4-BE49-F238E27FC236}">
              <a16:creationId xmlns:a16="http://schemas.microsoft.com/office/drawing/2014/main" id="{86002302-CBD6-4C2B-B874-2E3DCF883B1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0" name="Text Box 1">
          <a:extLst>
            <a:ext uri="{FF2B5EF4-FFF2-40B4-BE49-F238E27FC236}">
              <a16:creationId xmlns:a16="http://schemas.microsoft.com/office/drawing/2014/main" id="{EB0DC7C7-626C-48CD-963D-05B83ED100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28814A58-D3E5-41FC-965B-23ABB1E904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42" name="Text Box 1">
          <a:extLst>
            <a:ext uri="{FF2B5EF4-FFF2-40B4-BE49-F238E27FC236}">
              <a16:creationId xmlns:a16="http://schemas.microsoft.com/office/drawing/2014/main" id="{816518AA-9CC5-4192-B3E0-E57C35B0D1F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557FB7DB-1C7D-47FA-8059-6067358A211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44" name="Text Box 1">
          <a:extLst>
            <a:ext uri="{FF2B5EF4-FFF2-40B4-BE49-F238E27FC236}">
              <a16:creationId xmlns:a16="http://schemas.microsoft.com/office/drawing/2014/main" id="{752836F2-1120-456E-9F61-2E24A8F134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45" name="Text Box 1">
          <a:extLst>
            <a:ext uri="{FF2B5EF4-FFF2-40B4-BE49-F238E27FC236}">
              <a16:creationId xmlns:a16="http://schemas.microsoft.com/office/drawing/2014/main" id="{498C3C6D-636E-49DD-932F-118DB5DBC0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06AEFA87-455D-429F-9D2C-7C94E137815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3F74017B-81EF-4768-8442-74B922EC35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8" name="Text Box 1">
          <a:extLst>
            <a:ext uri="{FF2B5EF4-FFF2-40B4-BE49-F238E27FC236}">
              <a16:creationId xmlns:a16="http://schemas.microsoft.com/office/drawing/2014/main" id="{68C4AA27-2AAC-4001-9DC1-B953369111D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C198F931-1E18-4CB1-8579-77760CD5449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50" name="Text Box 1">
          <a:extLst>
            <a:ext uri="{FF2B5EF4-FFF2-40B4-BE49-F238E27FC236}">
              <a16:creationId xmlns:a16="http://schemas.microsoft.com/office/drawing/2014/main" id="{73C9E5AA-8B5E-44C9-8067-547D2980250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51" name="Text Box 1">
          <a:extLst>
            <a:ext uri="{FF2B5EF4-FFF2-40B4-BE49-F238E27FC236}">
              <a16:creationId xmlns:a16="http://schemas.microsoft.com/office/drawing/2014/main" id="{B7251FCD-FC26-424A-974D-3BD0C6682ED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52" name="Text Box 1">
          <a:extLst>
            <a:ext uri="{FF2B5EF4-FFF2-40B4-BE49-F238E27FC236}">
              <a16:creationId xmlns:a16="http://schemas.microsoft.com/office/drawing/2014/main" id="{7C6D70FC-8538-4CAF-913E-A951B47899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CBFE8D90-17C0-4F1B-A0FA-72892D09CD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54" name="Text Box 1">
          <a:extLst>
            <a:ext uri="{FF2B5EF4-FFF2-40B4-BE49-F238E27FC236}">
              <a16:creationId xmlns:a16="http://schemas.microsoft.com/office/drawing/2014/main" id="{89AB1E90-29E3-459A-BF94-FE0EE875BFE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D5917B5C-E511-45F7-A50E-E42700AB40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56" name="Text Box 1">
          <a:extLst>
            <a:ext uri="{FF2B5EF4-FFF2-40B4-BE49-F238E27FC236}">
              <a16:creationId xmlns:a16="http://schemas.microsoft.com/office/drawing/2014/main" id="{495DA7F5-5128-4A29-811F-F0D05B558C4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57" name="Text Box 1">
          <a:extLst>
            <a:ext uri="{FF2B5EF4-FFF2-40B4-BE49-F238E27FC236}">
              <a16:creationId xmlns:a16="http://schemas.microsoft.com/office/drawing/2014/main" id="{3227BC27-BF79-441D-9085-44A393DE64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58" name="Text Box 1">
          <a:extLst>
            <a:ext uri="{FF2B5EF4-FFF2-40B4-BE49-F238E27FC236}">
              <a16:creationId xmlns:a16="http://schemas.microsoft.com/office/drawing/2014/main" id="{D7FFBE0C-D138-4282-88A2-F779ACD2D3D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D517CED8-0058-4F54-9DCB-2395F07EE21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60" name="Text Box 1">
          <a:extLst>
            <a:ext uri="{FF2B5EF4-FFF2-40B4-BE49-F238E27FC236}">
              <a16:creationId xmlns:a16="http://schemas.microsoft.com/office/drawing/2014/main" id="{9B4CAF7B-1C71-4F3A-B969-617A39E29E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4E785480-95B1-44F1-8811-EE9EC2BDC23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62" name="Text Box 1">
          <a:extLst>
            <a:ext uri="{FF2B5EF4-FFF2-40B4-BE49-F238E27FC236}">
              <a16:creationId xmlns:a16="http://schemas.microsoft.com/office/drawing/2014/main" id="{EC13013A-5A79-48A0-9DAA-7AA37DCF0B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63" name="Text Box 1">
          <a:extLst>
            <a:ext uri="{FF2B5EF4-FFF2-40B4-BE49-F238E27FC236}">
              <a16:creationId xmlns:a16="http://schemas.microsoft.com/office/drawing/2014/main" id="{33719262-0022-4ACF-BA0C-6C31A490EB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64" name="Text Box 1">
          <a:extLst>
            <a:ext uri="{FF2B5EF4-FFF2-40B4-BE49-F238E27FC236}">
              <a16:creationId xmlns:a16="http://schemas.microsoft.com/office/drawing/2014/main" id="{0639F414-5BAB-4C38-9313-5F87D269E9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3DD25CCA-51F1-4E70-AF22-6107CA5A091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66" name="Text Box 1">
          <a:extLst>
            <a:ext uri="{FF2B5EF4-FFF2-40B4-BE49-F238E27FC236}">
              <a16:creationId xmlns:a16="http://schemas.microsoft.com/office/drawing/2014/main" id="{2F9EB2D0-F9D6-4CB2-B8EF-80E21BD1008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EAD4C5BA-6113-4C5B-91BB-1D4F28F363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077BF827-D7C6-471E-8014-3A4F691BF2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69" name="Text Box 1">
          <a:extLst>
            <a:ext uri="{FF2B5EF4-FFF2-40B4-BE49-F238E27FC236}">
              <a16:creationId xmlns:a16="http://schemas.microsoft.com/office/drawing/2014/main" id="{10AA4971-2D83-46A7-A065-54CA9433625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0" name="Text Box 1">
          <a:extLst>
            <a:ext uri="{FF2B5EF4-FFF2-40B4-BE49-F238E27FC236}">
              <a16:creationId xmlns:a16="http://schemas.microsoft.com/office/drawing/2014/main" id="{AACC8091-D866-4321-864B-0A8E03D02EA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BCA45DA2-0CD2-4595-96E0-6E9D3F48A52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2" name="Text Box 1">
          <a:extLst>
            <a:ext uri="{FF2B5EF4-FFF2-40B4-BE49-F238E27FC236}">
              <a16:creationId xmlns:a16="http://schemas.microsoft.com/office/drawing/2014/main" id="{1BC4B9E8-B4E7-4A16-AF73-03B1C19D99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B13ED803-0184-42EF-8CA4-71A0B00B3E9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8C3E7885-F3A6-4298-907C-7A2E1E5556F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75" name="Text Box 1">
          <a:extLst>
            <a:ext uri="{FF2B5EF4-FFF2-40B4-BE49-F238E27FC236}">
              <a16:creationId xmlns:a16="http://schemas.microsoft.com/office/drawing/2014/main" id="{84A7F5DF-AC32-4376-B206-CEB8AFE9BC8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76" name="Text Box 1">
          <a:extLst>
            <a:ext uri="{FF2B5EF4-FFF2-40B4-BE49-F238E27FC236}">
              <a16:creationId xmlns:a16="http://schemas.microsoft.com/office/drawing/2014/main" id="{B45BF8E5-3743-49E7-9797-6A3825B0468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6D159A48-8DA6-47D0-8D27-5820862DF1F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8" name="Text Box 1">
          <a:extLst>
            <a:ext uri="{FF2B5EF4-FFF2-40B4-BE49-F238E27FC236}">
              <a16:creationId xmlns:a16="http://schemas.microsoft.com/office/drawing/2014/main" id="{D28B4BA2-5F75-4034-B7E7-D3CFFBADFF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BD084CC3-497D-444F-80B5-9463AFA10F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0" name="Text Box 1">
          <a:extLst>
            <a:ext uri="{FF2B5EF4-FFF2-40B4-BE49-F238E27FC236}">
              <a16:creationId xmlns:a16="http://schemas.microsoft.com/office/drawing/2014/main" id="{75B60195-DE44-4E64-BB81-138AE936E92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1" name="Text Box 1">
          <a:extLst>
            <a:ext uri="{FF2B5EF4-FFF2-40B4-BE49-F238E27FC236}">
              <a16:creationId xmlns:a16="http://schemas.microsoft.com/office/drawing/2014/main" id="{4752D894-3346-4AB6-86E3-F49BD5775E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82" name="Text Box 1">
          <a:extLst>
            <a:ext uri="{FF2B5EF4-FFF2-40B4-BE49-F238E27FC236}">
              <a16:creationId xmlns:a16="http://schemas.microsoft.com/office/drawing/2014/main" id="{1F2A1E3B-EAD9-4E27-ABC3-05420E65A4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14BF4B01-33AA-4DD7-9C0F-401B1E63AF3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84" name="Text Box 1">
          <a:extLst>
            <a:ext uri="{FF2B5EF4-FFF2-40B4-BE49-F238E27FC236}">
              <a16:creationId xmlns:a16="http://schemas.microsoft.com/office/drawing/2014/main" id="{D5A08985-AD4F-4D29-A362-79D5715158C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BC79FE6D-085E-41FB-89D7-9A4495D3176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6" name="Text Box 1">
          <a:extLst>
            <a:ext uri="{FF2B5EF4-FFF2-40B4-BE49-F238E27FC236}">
              <a16:creationId xmlns:a16="http://schemas.microsoft.com/office/drawing/2014/main" id="{222C59F0-8E00-450B-A96A-F53DB8EE8D8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7" name="Text Box 1">
          <a:extLst>
            <a:ext uri="{FF2B5EF4-FFF2-40B4-BE49-F238E27FC236}">
              <a16:creationId xmlns:a16="http://schemas.microsoft.com/office/drawing/2014/main" id="{C583B9FA-516B-4679-AF61-476825628CD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8" name="Text Box 1">
          <a:extLst>
            <a:ext uri="{FF2B5EF4-FFF2-40B4-BE49-F238E27FC236}">
              <a16:creationId xmlns:a16="http://schemas.microsoft.com/office/drawing/2014/main" id="{889441D6-C309-4BC2-B7A7-A7783AC7877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47ACDEA4-177D-4D4F-9AD3-FBF7A75EEF0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90" name="Text Box 1">
          <a:extLst>
            <a:ext uri="{FF2B5EF4-FFF2-40B4-BE49-F238E27FC236}">
              <a16:creationId xmlns:a16="http://schemas.microsoft.com/office/drawing/2014/main" id="{80B7F2DA-9728-43EE-8828-1EBDED02374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363EED6F-1776-438E-9147-CE6C2D97F5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92" name="Text Box 1">
          <a:extLst>
            <a:ext uri="{FF2B5EF4-FFF2-40B4-BE49-F238E27FC236}">
              <a16:creationId xmlns:a16="http://schemas.microsoft.com/office/drawing/2014/main" id="{782D38F3-F9AB-4E8A-97A7-2A599349088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93" name="Text Box 1">
          <a:extLst>
            <a:ext uri="{FF2B5EF4-FFF2-40B4-BE49-F238E27FC236}">
              <a16:creationId xmlns:a16="http://schemas.microsoft.com/office/drawing/2014/main" id="{8B05DB5A-7E69-4733-8116-3CB3C43FFC8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94" name="Text Box 1">
          <a:extLst>
            <a:ext uri="{FF2B5EF4-FFF2-40B4-BE49-F238E27FC236}">
              <a16:creationId xmlns:a16="http://schemas.microsoft.com/office/drawing/2014/main" id="{B18AC3B4-E0E3-47CF-A656-C0172205D94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7FF3AF3D-8C16-4695-B656-9258E3F4AF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96" name="Text Box 1">
          <a:extLst>
            <a:ext uri="{FF2B5EF4-FFF2-40B4-BE49-F238E27FC236}">
              <a16:creationId xmlns:a16="http://schemas.microsoft.com/office/drawing/2014/main" id="{5EA0866F-DD31-4620-AF50-C196270B9B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2A941B84-A84C-438B-87C0-BF768CDB5E4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698" name="Text Box 1">
          <a:extLst>
            <a:ext uri="{FF2B5EF4-FFF2-40B4-BE49-F238E27FC236}">
              <a16:creationId xmlns:a16="http://schemas.microsoft.com/office/drawing/2014/main" id="{D54FD49D-51F2-4EEC-BF02-D7D4F1896F4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699" name="Text Box 1">
          <a:extLst>
            <a:ext uri="{FF2B5EF4-FFF2-40B4-BE49-F238E27FC236}">
              <a16:creationId xmlns:a16="http://schemas.microsoft.com/office/drawing/2014/main" id="{7588AB93-3294-4F35-A260-E3660E4BD6E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00" name="Text Box 1">
          <a:extLst>
            <a:ext uri="{FF2B5EF4-FFF2-40B4-BE49-F238E27FC236}">
              <a16:creationId xmlns:a16="http://schemas.microsoft.com/office/drawing/2014/main" id="{435F2315-FECE-45DA-B9B3-F5035C2DD4C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967DC506-DBC2-4F57-BF0C-A4E07A11BE3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02" name="Text Box 1">
          <a:extLst>
            <a:ext uri="{FF2B5EF4-FFF2-40B4-BE49-F238E27FC236}">
              <a16:creationId xmlns:a16="http://schemas.microsoft.com/office/drawing/2014/main" id="{EB77E3FD-4B72-4C75-9239-3143D42A5E5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7ED0C887-3F88-4869-9BDD-055EEC36EF9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04" name="Text Box 1">
          <a:extLst>
            <a:ext uri="{FF2B5EF4-FFF2-40B4-BE49-F238E27FC236}">
              <a16:creationId xmlns:a16="http://schemas.microsoft.com/office/drawing/2014/main" id="{3F32B114-4B89-45FB-9825-E17A0FDC4E0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05" name="Text Box 1">
          <a:extLst>
            <a:ext uri="{FF2B5EF4-FFF2-40B4-BE49-F238E27FC236}">
              <a16:creationId xmlns:a16="http://schemas.microsoft.com/office/drawing/2014/main" id="{2AAD1D2F-5A70-4BC8-BB96-DE68B29CE61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06" name="Text Box 1">
          <a:extLst>
            <a:ext uri="{FF2B5EF4-FFF2-40B4-BE49-F238E27FC236}">
              <a16:creationId xmlns:a16="http://schemas.microsoft.com/office/drawing/2014/main" id="{435765D6-60D7-4D48-ABF9-30D01E21D2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80B59620-ADF3-41C2-BD4B-072906A2E09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08" name="Text Box 1">
          <a:extLst>
            <a:ext uri="{FF2B5EF4-FFF2-40B4-BE49-F238E27FC236}">
              <a16:creationId xmlns:a16="http://schemas.microsoft.com/office/drawing/2014/main" id="{B12EFF74-5E21-4E55-BE81-1C9E3FF54AF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2610C2E6-B8A0-42E1-BB90-30976AD32A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10" name="Text Box 1">
          <a:extLst>
            <a:ext uri="{FF2B5EF4-FFF2-40B4-BE49-F238E27FC236}">
              <a16:creationId xmlns:a16="http://schemas.microsoft.com/office/drawing/2014/main" id="{1DB06E57-49C3-44E1-BC50-9463BBE0F5B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29AFB5EA-AC8F-4659-A8F4-34937478B73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12" name="Text Box 1">
          <a:extLst>
            <a:ext uri="{FF2B5EF4-FFF2-40B4-BE49-F238E27FC236}">
              <a16:creationId xmlns:a16="http://schemas.microsoft.com/office/drawing/2014/main" id="{44CED8DF-0365-4408-8AD6-080A67CC2E3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F36326E7-4C9D-4A75-BD90-B7E031E003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4" name="Text Box 1">
          <a:extLst>
            <a:ext uri="{FF2B5EF4-FFF2-40B4-BE49-F238E27FC236}">
              <a16:creationId xmlns:a16="http://schemas.microsoft.com/office/drawing/2014/main" id="{3962E7D7-DBE8-4C68-9045-2C66A7A80AA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4F2197FA-C696-4135-B322-43350DF37A4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6" name="Text Box 1">
          <a:extLst>
            <a:ext uri="{FF2B5EF4-FFF2-40B4-BE49-F238E27FC236}">
              <a16:creationId xmlns:a16="http://schemas.microsoft.com/office/drawing/2014/main" id="{7B6F9BEC-F1D3-4EAC-9196-2B6C36F3F8A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7" name="Text Box 1">
          <a:extLst>
            <a:ext uri="{FF2B5EF4-FFF2-40B4-BE49-F238E27FC236}">
              <a16:creationId xmlns:a16="http://schemas.microsoft.com/office/drawing/2014/main" id="{E1EB2B1A-B12D-4B20-8CE7-3C2D8A06D09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8" name="Text Box 1">
          <a:extLst>
            <a:ext uri="{FF2B5EF4-FFF2-40B4-BE49-F238E27FC236}">
              <a16:creationId xmlns:a16="http://schemas.microsoft.com/office/drawing/2014/main" id="{5660F889-F370-4300-9755-FDEBCD842D1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129D0EA7-7AB7-4904-BDB0-0467D97AF93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0" name="Text Box 1">
          <a:extLst>
            <a:ext uri="{FF2B5EF4-FFF2-40B4-BE49-F238E27FC236}">
              <a16:creationId xmlns:a16="http://schemas.microsoft.com/office/drawing/2014/main" id="{328AE8DE-9DCF-40C8-8B5E-5E865B68ABA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E35C1799-13F2-4A4D-A2FE-90E6F70A894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2" name="Text Box 1">
          <a:extLst>
            <a:ext uri="{FF2B5EF4-FFF2-40B4-BE49-F238E27FC236}">
              <a16:creationId xmlns:a16="http://schemas.microsoft.com/office/drawing/2014/main" id="{B5C4074E-9D06-44D5-AB1C-BB378C76883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3" name="Text Box 1">
          <a:extLst>
            <a:ext uri="{FF2B5EF4-FFF2-40B4-BE49-F238E27FC236}">
              <a16:creationId xmlns:a16="http://schemas.microsoft.com/office/drawing/2014/main" id="{BCC6A09F-9170-485C-A8C0-A15BF26ACB3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4" name="Text Box 1">
          <a:extLst>
            <a:ext uri="{FF2B5EF4-FFF2-40B4-BE49-F238E27FC236}">
              <a16:creationId xmlns:a16="http://schemas.microsoft.com/office/drawing/2014/main" id="{275DBD8B-AA10-4565-905A-59E729FC9DD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81A878D1-37E6-45C8-97E3-77475FE50C7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6" name="Text Box 1">
          <a:extLst>
            <a:ext uri="{FF2B5EF4-FFF2-40B4-BE49-F238E27FC236}">
              <a16:creationId xmlns:a16="http://schemas.microsoft.com/office/drawing/2014/main" id="{1D15C56D-F189-4DD8-80F7-9BA418E96F7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587C6AA6-2824-4585-88BF-C9F1DF6AC93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8" name="Text Box 1">
          <a:extLst>
            <a:ext uri="{FF2B5EF4-FFF2-40B4-BE49-F238E27FC236}">
              <a16:creationId xmlns:a16="http://schemas.microsoft.com/office/drawing/2014/main" id="{EFC60D3C-B31E-4E11-970D-B092E04C987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729" name="Text Box 1">
          <a:extLst>
            <a:ext uri="{FF2B5EF4-FFF2-40B4-BE49-F238E27FC236}">
              <a16:creationId xmlns:a16="http://schemas.microsoft.com/office/drawing/2014/main" id="{AAA259C3-9079-4167-905B-EB734796D0E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30" name="Text Box 1">
          <a:extLst>
            <a:ext uri="{FF2B5EF4-FFF2-40B4-BE49-F238E27FC236}">
              <a16:creationId xmlns:a16="http://schemas.microsoft.com/office/drawing/2014/main" id="{FF0B7133-7586-4487-AAE3-7A13102C168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49503900-15D2-49A1-B337-349D139D13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32" name="Text Box 1">
          <a:extLst>
            <a:ext uri="{FF2B5EF4-FFF2-40B4-BE49-F238E27FC236}">
              <a16:creationId xmlns:a16="http://schemas.microsoft.com/office/drawing/2014/main" id="{D7E560A2-C0D3-4AE1-AC46-AF5DB3DB08C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A555ED94-EEAC-4231-8395-2E9A2AE0891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34" name="Text Box 1">
          <a:extLst>
            <a:ext uri="{FF2B5EF4-FFF2-40B4-BE49-F238E27FC236}">
              <a16:creationId xmlns:a16="http://schemas.microsoft.com/office/drawing/2014/main" id="{DAD6C0C8-F06B-4000-8BE4-91CA4AE01AA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35" name="Text Box 1">
          <a:extLst>
            <a:ext uri="{FF2B5EF4-FFF2-40B4-BE49-F238E27FC236}">
              <a16:creationId xmlns:a16="http://schemas.microsoft.com/office/drawing/2014/main" id="{1E30C742-1486-410F-B4E9-18B1E3BC439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36" name="Text Box 1">
          <a:extLst>
            <a:ext uri="{FF2B5EF4-FFF2-40B4-BE49-F238E27FC236}">
              <a16:creationId xmlns:a16="http://schemas.microsoft.com/office/drawing/2014/main" id="{5C605023-AE7F-4C27-81C5-C710EDAFAD9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14921665-F19A-418F-9D07-657F31D67E4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38" name="Text Box 1">
          <a:extLst>
            <a:ext uri="{FF2B5EF4-FFF2-40B4-BE49-F238E27FC236}">
              <a16:creationId xmlns:a16="http://schemas.microsoft.com/office/drawing/2014/main" id="{37BD214B-94E4-4B01-B4E5-B5A8650BCB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39" name="Text Box 1">
          <a:extLst>
            <a:ext uri="{FF2B5EF4-FFF2-40B4-BE49-F238E27FC236}">
              <a16:creationId xmlns:a16="http://schemas.microsoft.com/office/drawing/2014/main" id="{2AFE33A1-F55D-41A4-B340-96E3C1682FB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40" name="Text Box 1">
          <a:extLst>
            <a:ext uri="{FF2B5EF4-FFF2-40B4-BE49-F238E27FC236}">
              <a16:creationId xmlns:a16="http://schemas.microsoft.com/office/drawing/2014/main" id="{9F292B9D-E1A1-417D-9250-F8566CB843E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41" name="Text Box 1">
          <a:extLst>
            <a:ext uri="{FF2B5EF4-FFF2-40B4-BE49-F238E27FC236}">
              <a16:creationId xmlns:a16="http://schemas.microsoft.com/office/drawing/2014/main" id="{00451113-AF76-472A-85F7-AAF7BE46F09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42" name="Text Box 1">
          <a:extLst>
            <a:ext uri="{FF2B5EF4-FFF2-40B4-BE49-F238E27FC236}">
              <a16:creationId xmlns:a16="http://schemas.microsoft.com/office/drawing/2014/main" id="{66310CDF-958F-4165-B3B5-DB3AA21290B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92C706D9-A284-43AD-9CDA-20E75223141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44" name="Text Box 1">
          <a:extLst>
            <a:ext uri="{FF2B5EF4-FFF2-40B4-BE49-F238E27FC236}">
              <a16:creationId xmlns:a16="http://schemas.microsoft.com/office/drawing/2014/main" id="{3C9A2F38-3D33-434D-BFC3-CD0B44D6C8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45" name="Text Box 1">
          <a:extLst>
            <a:ext uri="{FF2B5EF4-FFF2-40B4-BE49-F238E27FC236}">
              <a16:creationId xmlns:a16="http://schemas.microsoft.com/office/drawing/2014/main" id="{F1AE676D-D0DC-4A64-AA39-F6536753AB8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id="{8B5E1AB5-B953-4DA7-800B-C16EE060F57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47" name="Text Box 1">
          <a:extLst>
            <a:ext uri="{FF2B5EF4-FFF2-40B4-BE49-F238E27FC236}">
              <a16:creationId xmlns:a16="http://schemas.microsoft.com/office/drawing/2014/main" id="{9F7B1981-C615-4A27-9406-FCE6645D74F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48" name="Text Box 1">
          <a:extLst>
            <a:ext uri="{FF2B5EF4-FFF2-40B4-BE49-F238E27FC236}">
              <a16:creationId xmlns:a16="http://schemas.microsoft.com/office/drawing/2014/main" id="{6F8BB418-C20F-42E2-ABCC-C4DDD462AFD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13AD8B10-FE46-4388-A940-B439DFA4266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0" name="Text Box 1">
          <a:extLst>
            <a:ext uri="{FF2B5EF4-FFF2-40B4-BE49-F238E27FC236}">
              <a16:creationId xmlns:a16="http://schemas.microsoft.com/office/drawing/2014/main" id="{4ACE9636-7AC3-47B4-A9AB-2C6B57D8873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1" name="Text Box 1">
          <a:extLst>
            <a:ext uri="{FF2B5EF4-FFF2-40B4-BE49-F238E27FC236}">
              <a16:creationId xmlns:a16="http://schemas.microsoft.com/office/drawing/2014/main" id="{00FFC6B3-E26F-407F-8CFB-1AB9E880685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DBE64845-67D1-4F7F-854A-F06E23E631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3" name="Text Box 1">
          <a:extLst>
            <a:ext uri="{FF2B5EF4-FFF2-40B4-BE49-F238E27FC236}">
              <a16:creationId xmlns:a16="http://schemas.microsoft.com/office/drawing/2014/main" id="{C15DE019-7E68-4787-A2DA-16DA008B8F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54" name="Text Box 1">
          <a:extLst>
            <a:ext uri="{FF2B5EF4-FFF2-40B4-BE49-F238E27FC236}">
              <a16:creationId xmlns:a16="http://schemas.microsoft.com/office/drawing/2014/main" id="{39605467-7549-448A-8A66-611321A8B86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B8E718B6-4DE5-4CAB-8AA4-52AB5C46D54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56" name="Text Box 1">
          <a:extLst>
            <a:ext uri="{FF2B5EF4-FFF2-40B4-BE49-F238E27FC236}">
              <a16:creationId xmlns:a16="http://schemas.microsoft.com/office/drawing/2014/main" id="{F27CC75C-2334-4D8B-BBB6-C6C140888FB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57" name="Text Box 1">
          <a:extLst>
            <a:ext uri="{FF2B5EF4-FFF2-40B4-BE49-F238E27FC236}">
              <a16:creationId xmlns:a16="http://schemas.microsoft.com/office/drawing/2014/main" id="{0D915B32-B42C-4706-9A4B-30A7F6556F8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8" name="Text Box 1">
          <a:extLst>
            <a:ext uri="{FF2B5EF4-FFF2-40B4-BE49-F238E27FC236}">
              <a16:creationId xmlns:a16="http://schemas.microsoft.com/office/drawing/2014/main" id="{C74BEF80-1AB9-40B3-9F34-8AEDA3E9700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59" name="Text Box 1">
          <a:extLst>
            <a:ext uri="{FF2B5EF4-FFF2-40B4-BE49-F238E27FC236}">
              <a16:creationId xmlns:a16="http://schemas.microsoft.com/office/drawing/2014/main" id="{AF4D3DD9-17DE-48D5-9220-9124B9ED362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0" name="Text Box 1">
          <a:extLst>
            <a:ext uri="{FF2B5EF4-FFF2-40B4-BE49-F238E27FC236}">
              <a16:creationId xmlns:a16="http://schemas.microsoft.com/office/drawing/2014/main" id="{BA9091B8-77FD-4A3E-ADE5-A3F638F5F88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701E130B-6313-45D9-9E4A-8094B2980EB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62" name="Text Box 1">
          <a:extLst>
            <a:ext uri="{FF2B5EF4-FFF2-40B4-BE49-F238E27FC236}">
              <a16:creationId xmlns:a16="http://schemas.microsoft.com/office/drawing/2014/main" id="{71C79354-F69C-4BA3-BA4D-61FE3F60514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63" name="Text Box 1">
          <a:extLst>
            <a:ext uri="{FF2B5EF4-FFF2-40B4-BE49-F238E27FC236}">
              <a16:creationId xmlns:a16="http://schemas.microsoft.com/office/drawing/2014/main" id="{AA296929-6680-4483-89C8-21AD06266DD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64" name="Text Box 1">
          <a:extLst>
            <a:ext uri="{FF2B5EF4-FFF2-40B4-BE49-F238E27FC236}">
              <a16:creationId xmlns:a16="http://schemas.microsoft.com/office/drawing/2014/main" id="{A77FC0CD-A748-4E32-AF22-4EA829AB162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65" name="Text Box 1">
          <a:extLst>
            <a:ext uri="{FF2B5EF4-FFF2-40B4-BE49-F238E27FC236}">
              <a16:creationId xmlns:a16="http://schemas.microsoft.com/office/drawing/2014/main" id="{4BA70E4C-FA5D-418D-A0D5-D990CDC4A74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6" name="Text Box 1">
          <a:extLst>
            <a:ext uri="{FF2B5EF4-FFF2-40B4-BE49-F238E27FC236}">
              <a16:creationId xmlns:a16="http://schemas.microsoft.com/office/drawing/2014/main" id="{321D8EC6-C83A-44BE-80A3-E27256EA568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62712354-DB11-4883-A5A5-E49AEDC6097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8" name="Text Box 1">
          <a:extLst>
            <a:ext uri="{FF2B5EF4-FFF2-40B4-BE49-F238E27FC236}">
              <a16:creationId xmlns:a16="http://schemas.microsoft.com/office/drawing/2014/main" id="{356B7BFA-582A-4CA8-85BA-643F64D09DD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69" name="Text Box 1">
          <a:extLst>
            <a:ext uri="{FF2B5EF4-FFF2-40B4-BE49-F238E27FC236}">
              <a16:creationId xmlns:a16="http://schemas.microsoft.com/office/drawing/2014/main" id="{49CC96CF-3D6E-44D1-AFBC-4346D0AE0B1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70" name="Text Box 1">
          <a:extLst>
            <a:ext uri="{FF2B5EF4-FFF2-40B4-BE49-F238E27FC236}">
              <a16:creationId xmlns:a16="http://schemas.microsoft.com/office/drawing/2014/main" id="{8398A73E-947C-410C-9B43-7ED32993242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71" name="Text Box 1">
          <a:extLst>
            <a:ext uri="{FF2B5EF4-FFF2-40B4-BE49-F238E27FC236}">
              <a16:creationId xmlns:a16="http://schemas.microsoft.com/office/drawing/2014/main" id="{021A0268-59C0-4B77-9BCC-7C57AF557B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72" name="Text Box 1">
          <a:extLst>
            <a:ext uri="{FF2B5EF4-FFF2-40B4-BE49-F238E27FC236}">
              <a16:creationId xmlns:a16="http://schemas.microsoft.com/office/drawing/2014/main" id="{A8B3E0F7-73F7-4323-88C7-FE2A15F6926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C692AF21-BF13-48D9-BD01-C4078707912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774" name="Text Box 1">
          <a:extLst>
            <a:ext uri="{FF2B5EF4-FFF2-40B4-BE49-F238E27FC236}">
              <a16:creationId xmlns:a16="http://schemas.microsoft.com/office/drawing/2014/main" id="{904989F1-B2B1-439E-960C-42DD2791E51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775" name="Text Box 1">
          <a:extLst>
            <a:ext uri="{FF2B5EF4-FFF2-40B4-BE49-F238E27FC236}">
              <a16:creationId xmlns:a16="http://schemas.microsoft.com/office/drawing/2014/main" id="{59FFCEE1-D031-49CE-939A-69B5AF4EE64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776" name="Text Box 1">
          <a:extLst>
            <a:ext uri="{FF2B5EF4-FFF2-40B4-BE49-F238E27FC236}">
              <a16:creationId xmlns:a16="http://schemas.microsoft.com/office/drawing/2014/main" id="{6E985207-9DA9-4C24-B662-FA72F7B86BC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40D599B3-7D42-4341-807B-4D9B29952C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78" name="Text Box 1">
          <a:extLst>
            <a:ext uri="{FF2B5EF4-FFF2-40B4-BE49-F238E27FC236}">
              <a16:creationId xmlns:a16="http://schemas.microsoft.com/office/drawing/2014/main" id="{F542458B-6B06-4BD2-AA85-C38A80A3E5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8787743E-AD00-48C9-9A5E-7F27DE130BB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80" name="Text Box 1">
          <a:extLst>
            <a:ext uri="{FF2B5EF4-FFF2-40B4-BE49-F238E27FC236}">
              <a16:creationId xmlns:a16="http://schemas.microsoft.com/office/drawing/2014/main" id="{F04FA86F-00D0-4F51-B5B8-65705D10C90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81" name="Text Box 1">
          <a:extLst>
            <a:ext uri="{FF2B5EF4-FFF2-40B4-BE49-F238E27FC236}">
              <a16:creationId xmlns:a16="http://schemas.microsoft.com/office/drawing/2014/main" id="{CBFC764F-153A-4AC7-A644-9B979A3AD7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82" name="Text Box 1">
          <a:extLst>
            <a:ext uri="{FF2B5EF4-FFF2-40B4-BE49-F238E27FC236}">
              <a16:creationId xmlns:a16="http://schemas.microsoft.com/office/drawing/2014/main" id="{C055F819-D2B3-4097-A322-069D126B0C6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83" name="Text Box 1">
          <a:extLst>
            <a:ext uri="{FF2B5EF4-FFF2-40B4-BE49-F238E27FC236}">
              <a16:creationId xmlns:a16="http://schemas.microsoft.com/office/drawing/2014/main" id="{DF9363F4-92D5-422E-8DF1-CF6BF9365B9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84" name="Text Box 1">
          <a:extLst>
            <a:ext uri="{FF2B5EF4-FFF2-40B4-BE49-F238E27FC236}">
              <a16:creationId xmlns:a16="http://schemas.microsoft.com/office/drawing/2014/main" id="{72C1EB83-E2C6-4270-A5A5-51D1EAC18D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1274BAA8-C7EA-4B52-8B64-DAE65CED07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86" name="Text Box 1">
          <a:extLst>
            <a:ext uri="{FF2B5EF4-FFF2-40B4-BE49-F238E27FC236}">
              <a16:creationId xmlns:a16="http://schemas.microsoft.com/office/drawing/2014/main" id="{64FE5812-A3C7-4C77-9B6C-45E4769DBDD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87" name="Text Box 1">
          <a:extLst>
            <a:ext uri="{FF2B5EF4-FFF2-40B4-BE49-F238E27FC236}">
              <a16:creationId xmlns:a16="http://schemas.microsoft.com/office/drawing/2014/main" id="{5539ADBE-1CBB-4606-A8B6-79F75097A31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88" name="Text Box 1">
          <a:extLst>
            <a:ext uri="{FF2B5EF4-FFF2-40B4-BE49-F238E27FC236}">
              <a16:creationId xmlns:a16="http://schemas.microsoft.com/office/drawing/2014/main" id="{0CD45979-9CFC-4447-A499-6A25FC384FF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89" name="Text Box 1">
          <a:extLst>
            <a:ext uri="{FF2B5EF4-FFF2-40B4-BE49-F238E27FC236}">
              <a16:creationId xmlns:a16="http://schemas.microsoft.com/office/drawing/2014/main" id="{603DF5EB-9526-465D-96A6-4D5A6C7A61B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0" name="Text Box 1">
          <a:extLst>
            <a:ext uri="{FF2B5EF4-FFF2-40B4-BE49-F238E27FC236}">
              <a16:creationId xmlns:a16="http://schemas.microsoft.com/office/drawing/2014/main" id="{590E2C08-7744-4C70-9636-1C733EBCB94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3BDFD8D4-F36F-4640-873D-3F91EE80414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2" name="Text Box 1">
          <a:extLst>
            <a:ext uri="{FF2B5EF4-FFF2-40B4-BE49-F238E27FC236}">
              <a16:creationId xmlns:a16="http://schemas.microsoft.com/office/drawing/2014/main" id="{4E2E9B45-EA30-40F2-9AD9-2420503A355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3" name="Text Box 1">
          <a:extLst>
            <a:ext uri="{FF2B5EF4-FFF2-40B4-BE49-F238E27FC236}">
              <a16:creationId xmlns:a16="http://schemas.microsoft.com/office/drawing/2014/main" id="{519541A9-416C-44D0-8E3B-04ED7E977B1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94" name="Text Box 1">
          <a:extLst>
            <a:ext uri="{FF2B5EF4-FFF2-40B4-BE49-F238E27FC236}">
              <a16:creationId xmlns:a16="http://schemas.microsoft.com/office/drawing/2014/main" id="{AA3BDBBF-2FEE-4071-9BE0-F16BD06CEEA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95" name="Text Box 1">
          <a:extLst>
            <a:ext uri="{FF2B5EF4-FFF2-40B4-BE49-F238E27FC236}">
              <a16:creationId xmlns:a16="http://schemas.microsoft.com/office/drawing/2014/main" id="{3EA7D844-9F61-44FD-AC97-65A0680C05C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796" name="Text Box 1">
          <a:extLst>
            <a:ext uri="{FF2B5EF4-FFF2-40B4-BE49-F238E27FC236}">
              <a16:creationId xmlns:a16="http://schemas.microsoft.com/office/drawing/2014/main" id="{D196D17C-1298-4BE0-AD05-1F285CE2735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946DF688-42DC-47DA-9F82-BCF42E651C1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8" name="Text Box 1">
          <a:extLst>
            <a:ext uri="{FF2B5EF4-FFF2-40B4-BE49-F238E27FC236}">
              <a16:creationId xmlns:a16="http://schemas.microsoft.com/office/drawing/2014/main" id="{0BE90880-4673-4B3B-A026-C5DC6835487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B4E44289-D594-4526-8695-87AFF8ED4E2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00" name="Text Box 1">
          <a:extLst>
            <a:ext uri="{FF2B5EF4-FFF2-40B4-BE49-F238E27FC236}">
              <a16:creationId xmlns:a16="http://schemas.microsoft.com/office/drawing/2014/main" id="{847AE41C-270E-482A-85D1-27CF20F76F8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01" name="Text Box 1">
          <a:extLst>
            <a:ext uri="{FF2B5EF4-FFF2-40B4-BE49-F238E27FC236}">
              <a16:creationId xmlns:a16="http://schemas.microsoft.com/office/drawing/2014/main" id="{9413CB82-A83F-4D8A-9774-3926233BFBF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2" name="Text Box 1">
          <a:extLst>
            <a:ext uri="{FF2B5EF4-FFF2-40B4-BE49-F238E27FC236}">
              <a16:creationId xmlns:a16="http://schemas.microsoft.com/office/drawing/2014/main" id="{3F7E7688-9C20-436B-ABE8-BA3C504B2ED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B84E137B-742D-4DBF-A8DF-83699B9A45F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4" name="Text Box 1">
          <a:extLst>
            <a:ext uri="{FF2B5EF4-FFF2-40B4-BE49-F238E27FC236}">
              <a16:creationId xmlns:a16="http://schemas.microsoft.com/office/drawing/2014/main" id="{8F10DB0D-46B1-4C1C-AE3C-24A394DFDF8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1F4B1FEE-E6C6-4CB2-8EBC-EBA596FE92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A29BEC74-50A4-45A3-8B6E-A28CC26CD1C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63263818-3D28-4291-ACFE-20CA9C0AC25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8" name="Text Box 1">
          <a:extLst>
            <a:ext uri="{FF2B5EF4-FFF2-40B4-BE49-F238E27FC236}">
              <a16:creationId xmlns:a16="http://schemas.microsoft.com/office/drawing/2014/main" id="{ADF212B0-2FD9-4A1D-BFC2-349C75FCAD5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92A4C4C6-4190-4FC4-9F1B-FD65F7B74AE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0" name="Text Box 1">
          <a:extLst>
            <a:ext uri="{FF2B5EF4-FFF2-40B4-BE49-F238E27FC236}">
              <a16:creationId xmlns:a16="http://schemas.microsoft.com/office/drawing/2014/main" id="{0E97572C-53D3-40F3-A6CE-2815BA9F006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1" name="Text Box 1">
          <a:extLst>
            <a:ext uri="{FF2B5EF4-FFF2-40B4-BE49-F238E27FC236}">
              <a16:creationId xmlns:a16="http://schemas.microsoft.com/office/drawing/2014/main" id="{54926FCD-7AF4-4CAF-ACEC-1C80018AA5F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2" name="Text Box 1">
          <a:extLst>
            <a:ext uri="{FF2B5EF4-FFF2-40B4-BE49-F238E27FC236}">
              <a16:creationId xmlns:a16="http://schemas.microsoft.com/office/drawing/2014/main" id="{5AE267B3-E8F7-4023-A671-61C7714393D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3" name="Text Box 1">
          <a:extLst>
            <a:ext uri="{FF2B5EF4-FFF2-40B4-BE49-F238E27FC236}">
              <a16:creationId xmlns:a16="http://schemas.microsoft.com/office/drawing/2014/main" id="{99861131-3FF1-408E-831E-F3D32A6B532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4" name="Text Box 1">
          <a:extLst>
            <a:ext uri="{FF2B5EF4-FFF2-40B4-BE49-F238E27FC236}">
              <a16:creationId xmlns:a16="http://schemas.microsoft.com/office/drawing/2014/main" id="{1D5C1CFE-49D2-4B16-8E82-9916694A74A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50EE3F1E-4A06-4D00-9962-873CF592F01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6" name="Text Box 1">
          <a:extLst>
            <a:ext uri="{FF2B5EF4-FFF2-40B4-BE49-F238E27FC236}">
              <a16:creationId xmlns:a16="http://schemas.microsoft.com/office/drawing/2014/main" id="{3685258A-33F2-470C-A9AB-766E4D0FDA0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175260</xdr:rowOff>
    </xdr:to>
    <xdr:sp macro="" textlink="">
      <xdr:nvSpPr>
        <xdr:cNvPr id="6817" name="Text Box 1">
          <a:extLst>
            <a:ext uri="{FF2B5EF4-FFF2-40B4-BE49-F238E27FC236}">
              <a16:creationId xmlns:a16="http://schemas.microsoft.com/office/drawing/2014/main" id="{68F8E5B7-EE79-417F-A072-8A9B6073044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18" name="Text Box 1">
          <a:extLst>
            <a:ext uri="{FF2B5EF4-FFF2-40B4-BE49-F238E27FC236}">
              <a16:creationId xmlns:a16="http://schemas.microsoft.com/office/drawing/2014/main" id="{2AA920AC-0DC5-473F-A1D9-104B271CB5B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19" name="Text Box 1">
          <a:extLst>
            <a:ext uri="{FF2B5EF4-FFF2-40B4-BE49-F238E27FC236}">
              <a16:creationId xmlns:a16="http://schemas.microsoft.com/office/drawing/2014/main" id="{43F5C48D-C39F-48B8-A495-D5A28C7BA6F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20" name="Text Box 1">
          <a:extLst>
            <a:ext uri="{FF2B5EF4-FFF2-40B4-BE49-F238E27FC236}">
              <a16:creationId xmlns:a16="http://schemas.microsoft.com/office/drawing/2014/main" id="{76F93C64-3ADE-4841-B500-BC6D3060196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F0C305D0-6152-4C6B-B815-D260CC451F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73EB12B2-48B6-4B27-A354-BFE1508C34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23" name="Text Box 1">
          <a:extLst>
            <a:ext uri="{FF2B5EF4-FFF2-40B4-BE49-F238E27FC236}">
              <a16:creationId xmlns:a16="http://schemas.microsoft.com/office/drawing/2014/main" id="{BEDCF66D-4A77-48E3-8B12-7833D889EFB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24" name="Text Box 1">
          <a:extLst>
            <a:ext uri="{FF2B5EF4-FFF2-40B4-BE49-F238E27FC236}">
              <a16:creationId xmlns:a16="http://schemas.microsoft.com/office/drawing/2014/main" id="{853BF351-AF82-4515-8C8A-C34DD5533DF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25" name="Text Box 1">
          <a:extLst>
            <a:ext uri="{FF2B5EF4-FFF2-40B4-BE49-F238E27FC236}">
              <a16:creationId xmlns:a16="http://schemas.microsoft.com/office/drawing/2014/main" id="{D0EE8700-C9F0-4708-AFEF-CED64A475D7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26" name="Text Box 1">
          <a:extLst>
            <a:ext uri="{FF2B5EF4-FFF2-40B4-BE49-F238E27FC236}">
              <a16:creationId xmlns:a16="http://schemas.microsoft.com/office/drawing/2014/main" id="{19031775-7099-4707-A8D5-DF8A77BA2B6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E6186571-B1E6-4CE8-A84B-93CBB156CF2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28" name="Text Box 1">
          <a:extLst>
            <a:ext uri="{FF2B5EF4-FFF2-40B4-BE49-F238E27FC236}">
              <a16:creationId xmlns:a16="http://schemas.microsoft.com/office/drawing/2014/main" id="{4F625DB0-F559-4181-BA26-81A2EE63DDD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29" name="Text Box 1">
          <a:extLst>
            <a:ext uri="{FF2B5EF4-FFF2-40B4-BE49-F238E27FC236}">
              <a16:creationId xmlns:a16="http://schemas.microsoft.com/office/drawing/2014/main" id="{39F2D402-ACDD-4D10-ABC1-D2FEA42E5F3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0" name="Text Box 1">
          <a:extLst>
            <a:ext uri="{FF2B5EF4-FFF2-40B4-BE49-F238E27FC236}">
              <a16:creationId xmlns:a16="http://schemas.microsoft.com/office/drawing/2014/main" id="{4FD99258-11FB-478E-8913-0F25B811E7F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1" name="Text Box 1">
          <a:extLst>
            <a:ext uri="{FF2B5EF4-FFF2-40B4-BE49-F238E27FC236}">
              <a16:creationId xmlns:a16="http://schemas.microsoft.com/office/drawing/2014/main" id="{32D48511-DF2F-4AEF-9A5C-F9560A9711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2" name="Text Box 1">
          <a:extLst>
            <a:ext uri="{FF2B5EF4-FFF2-40B4-BE49-F238E27FC236}">
              <a16:creationId xmlns:a16="http://schemas.microsoft.com/office/drawing/2014/main" id="{A777434C-D07E-401B-AC75-A8AABDC2DC6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C46072F4-DE3B-4F6B-9659-3E35BF86AFD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34" name="Text Box 1">
          <a:extLst>
            <a:ext uri="{FF2B5EF4-FFF2-40B4-BE49-F238E27FC236}">
              <a16:creationId xmlns:a16="http://schemas.microsoft.com/office/drawing/2014/main" id="{D187DE84-0936-4869-B71A-436B004FA8E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35" name="Text Box 1">
          <a:extLst>
            <a:ext uri="{FF2B5EF4-FFF2-40B4-BE49-F238E27FC236}">
              <a16:creationId xmlns:a16="http://schemas.microsoft.com/office/drawing/2014/main" id="{4535F68E-C73A-47F0-B379-0FD28CB1C6A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36" name="Text Box 1">
          <a:extLst>
            <a:ext uri="{FF2B5EF4-FFF2-40B4-BE49-F238E27FC236}">
              <a16:creationId xmlns:a16="http://schemas.microsoft.com/office/drawing/2014/main" id="{1A52F213-22AB-4D12-85BE-C848C271457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B5592C62-3FC3-4BA7-BDB8-4410520772D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8" name="Text Box 1">
          <a:extLst>
            <a:ext uri="{FF2B5EF4-FFF2-40B4-BE49-F238E27FC236}">
              <a16:creationId xmlns:a16="http://schemas.microsoft.com/office/drawing/2014/main" id="{B4E37584-0846-4D57-8BC4-B08D8E1C8F8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DDB01FAF-2FFB-4410-81AA-DD1ABB117E9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0" name="Text Box 1">
          <a:extLst>
            <a:ext uri="{FF2B5EF4-FFF2-40B4-BE49-F238E27FC236}">
              <a16:creationId xmlns:a16="http://schemas.microsoft.com/office/drawing/2014/main" id="{5B169074-2220-4DAC-A7C2-5F5B16BA4EE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1" name="Text Box 1">
          <a:extLst>
            <a:ext uri="{FF2B5EF4-FFF2-40B4-BE49-F238E27FC236}">
              <a16:creationId xmlns:a16="http://schemas.microsoft.com/office/drawing/2014/main" id="{6820A798-9D3D-4FD5-94E3-CC4A1AC9FC6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42" name="Text Box 1">
          <a:extLst>
            <a:ext uri="{FF2B5EF4-FFF2-40B4-BE49-F238E27FC236}">
              <a16:creationId xmlns:a16="http://schemas.microsoft.com/office/drawing/2014/main" id="{E32E5281-A8D8-4BDB-8AAE-F7B997349F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43" name="Text Box 1">
          <a:extLst>
            <a:ext uri="{FF2B5EF4-FFF2-40B4-BE49-F238E27FC236}">
              <a16:creationId xmlns:a16="http://schemas.microsoft.com/office/drawing/2014/main" id="{7377FF28-9300-4712-BD0C-71C3C5EE35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44" name="Text Box 1">
          <a:extLst>
            <a:ext uri="{FF2B5EF4-FFF2-40B4-BE49-F238E27FC236}">
              <a16:creationId xmlns:a16="http://schemas.microsoft.com/office/drawing/2014/main" id="{39A37ECA-601B-475E-9607-0E3E73379B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A48AEC3A-142E-4144-8777-ED94E701897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6" name="Text Box 1">
          <a:extLst>
            <a:ext uri="{FF2B5EF4-FFF2-40B4-BE49-F238E27FC236}">
              <a16:creationId xmlns:a16="http://schemas.microsoft.com/office/drawing/2014/main" id="{B7744985-D1FB-4248-BD76-74EB4CD82FA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7" name="Text Box 1">
          <a:extLst>
            <a:ext uri="{FF2B5EF4-FFF2-40B4-BE49-F238E27FC236}">
              <a16:creationId xmlns:a16="http://schemas.microsoft.com/office/drawing/2014/main" id="{C6EFAB35-A4F2-49D7-9329-E313278A340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8" name="Text Box 1">
          <a:extLst>
            <a:ext uri="{FF2B5EF4-FFF2-40B4-BE49-F238E27FC236}">
              <a16:creationId xmlns:a16="http://schemas.microsoft.com/office/drawing/2014/main" id="{1F2DB8CF-BFBB-4BDA-9AA3-41C649502B3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49" name="Text Box 1">
          <a:extLst>
            <a:ext uri="{FF2B5EF4-FFF2-40B4-BE49-F238E27FC236}">
              <a16:creationId xmlns:a16="http://schemas.microsoft.com/office/drawing/2014/main" id="{DFB1F9BE-7C54-45F6-BD71-C956370BC55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50" name="Text Box 1">
          <a:extLst>
            <a:ext uri="{FF2B5EF4-FFF2-40B4-BE49-F238E27FC236}">
              <a16:creationId xmlns:a16="http://schemas.microsoft.com/office/drawing/2014/main" id="{4EFA59B0-7DE0-4475-820C-939254472E2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A1BC40C6-AF44-47F6-914D-4B70E0BDFEE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60960</xdr:rowOff>
    </xdr:to>
    <xdr:sp macro="" textlink="">
      <xdr:nvSpPr>
        <xdr:cNvPr id="6852" name="Text Box 1">
          <a:extLst>
            <a:ext uri="{FF2B5EF4-FFF2-40B4-BE49-F238E27FC236}">
              <a16:creationId xmlns:a16="http://schemas.microsoft.com/office/drawing/2014/main" id="{B272CB1B-D5B6-4A4D-A096-AA80AFDD317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53" name="Text Box 1">
          <a:extLst>
            <a:ext uri="{FF2B5EF4-FFF2-40B4-BE49-F238E27FC236}">
              <a16:creationId xmlns:a16="http://schemas.microsoft.com/office/drawing/2014/main" id="{7F85790A-5463-4467-B909-E32499F70FA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54" name="Text Box 1">
          <a:extLst>
            <a:ext uri="{FF2B5EF4-FFF2-40B4-BE49-F238E27FC236}">
              <a16:creationId xmlns:a16="http://schemas.microsoft.com/office/drawing/2014/main" id="{76D4A3F0-3472-4FA8-8232-74AE33C81CA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55" name="Text Box 1">
          <a:extLst>
            <a:ext uri="{FF2B5EF4-FFF2-40B4-BE49-F238E27FC236}">
              <a16:creationId xmlns:a16="http://schemas.microsoft.com/office/drawing/2014/main" id="{312A242E-2668-432D-8A01-1D6BCD11F50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56" name="Text Box 1">
          <a:extLst>
            <a:ext uri="{FF2B5EF4-FFF2-40B4-BE49-F238E27FC236}">
              <a16:creationId xmlns:a16="http://schemas.microsoft.com/office/drawing/2014/main" id="{53F176DD-862D-4D98-8199-BD3375AFC2D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57" name="Text Box 1">
          <a:extLst>
            <a:ext uri="{FF2B5EF4-FFF2-40B4-BE49-F238E27FC236}">
              <a16:creationId xmlns:a16="http://schemas.microsoft.com/office/drawing/2014/main" id="{D69A94D7-E5C8-4EB0-A774-361F943B5E8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58" name="Text Box 1">
          <a:extLst>
            <a:ext uri="{FF2B5EF4-FFF2-40B4-BE49-F238E27FC236}">
              <a16:creationId xmlns:a16="http://schemas.microsoft.com/office/drawing/2014/main" id="{D5299D69-BB9C-401E-8167-E30FE717D400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721B4ECC-B866-4C58-A4F3-BD12A68048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60" name="Text Box 1">
          <a:extLst>
            <a:ext uri="{FF2B5EF4-FFF2-40B4-BE49-F238E27FC236}">
              <a16:creationId xmlns:a16="http://schemas.microsoft.com/office/drawing/2014/main" id="{E13A064D-828E-47A4-B183-A18A80019A9C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61" name="Text Box 1">
          <a:extLst>
            <a:ext uri="{FF2B5EF4-FFF2-40B4-BE49-F238E27FC236}">
              <a16:creationId xmlns:a16="http://schemas.microsoft.com/office/drawing/2014/main" id="{F9652BE3-705D-40EA-9D5B-61D3BC30483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62" name="Text Box 1">
          <a:extLst>
            <a:ext uri="{FF2B5EF4-FFF2-40B4-BE49-F238E27FC236}">
              <a16:creationId xmlns:a16="http://schemas.microsoft.com/office/drawing/2014/main" id="{E13CEE4B-E537-4940-9710-6FD4A6804A5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13C2F3CB-26E8-4442-B661-0B68A3FEA22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64" name="Text Box 1">
          <a:extLst>
            <a:ext uri="{FF2B5EF4-FFF2-40B4-BE49-F238E27FC236}">
              <a16:creationId xmlns:a16="http://schemas.microsoft.com/office/drawing/2014/main" id="{A7E54B58-326F-4591-B2A9-7511279CD5B7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65" name="Text Box 1">
          <a:extLst>
            <a:ext uri="{FF2B5EF4-FFF2-40B4-BE49-F238E27FC236}">
              <a16:creationId xmlns:a16="http://schemas.microsoft.com/office/drawing/2014/main" id="{B5B65CB4-9AD0-4C30-951D-DE25971B796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66" name="Text Box 1">
          <a:extLst>
            <a:ext uri="{FF2B5EF4-FFF2-40B4-BE49-F238E27FC236}">
              <a16:creationId xmlns:a16="http://schemas.microsoft.com/office/drawing/2014/main" id="{BE49D58A-88FF-4C56-A1FA-91638F7601C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67" name="Text Box 1">
          <a:extLst>
            <a:ext uri="{FF2B5EF4-FFF2-40B4-BE49-F238E27FC236}">
              <a16:creationId xmlns:a16="http://schemas.microsoft.com/office/drawing/2014/main" id="{A63E87DC-C3ED-4D8A-A4D6-C9B17A93382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68" name="Text Box 1">
          <a:extLst>
            <a:ext uri="{FF2B5EF4-FFF2-40B4-BE49-F238E27FC236}">
              <a16:creationId xmlns:a16="http://schemas.microsoft.com/office/drawing/2014/main" id="{7FCA254A-C77F-49CD-AFC7-58B9D5D6FB03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7847541E-FA49-4EAA-930A-3851C762378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70" name="Text Box 1">
          <a:extLst>
            <a:ext uri="{FF2B5EF4-FFF2-40B4-BE49-F238E27FC236}">
              <a16:creationId xmlns:a16="http://schemas.microsoft.com/office/drawing/2014/main" id="{2A1E83F2-CB94-4701-A11C-5D6AFACA8FE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71" name="Text Box 1">
          <a:extLst>
            <a:ext uri="{FF2B5EF4-FFF2-40B4-BE49-F238E27FC236}">
              <a16:creationId xmlns:a16="http://schemas.microsoft.com/office/drawing/2014/main" id="{8881A5D0-8864-4485-8162-2EE0B03CCCC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72" name="Text Box 1">
          <a:extLst>
            <a:ext uri="{FF2B5EF4-FFF2-40B4-BE49-F238E27FC236}">
              <a16:creationId xmlns:a16="http://schemas.microsoft.com/office/drawing/2014/main" id="{DB70CE2A-731C-4EB7-8C08-C26690788AE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73" name="Text Box 1">
          <a:extLst>
            <a:ext uri="{FF2B5EF4-FFF2-40B4-BE49-F238E27FC236}">
              <a16:creationId xmlns:a16="http://schemas.microsoft.com/office/drawing/2014/main" id="{4DAE505F-9FD9-4755-8415-B328CB6FCF1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74" name="Text Box 1">
          <a:extLst>
            <a:ext uri="{FF2B5EF4-FFF2-40B4-BE49-F238E27FC236}">
              <a16:creationId xmlns:a16="http://schemas.microsoft.com/office/drawing/2014/main" id="{3CC69F36-EE57-4DC5-AF58-DB884C21876B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75" name="Text Box 1">
          <a:extLst>
            <a:ext uri="{FF2B5EF4-FFF2-40B4-BE49-F238E27FC236}">
              <a16:creationId xmlns:a16="http://schemas.microsoft.com/office/drawing/2014/main" id="{98917688-7537-412E-A139-F73583A4B3CA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76" name="Text Box 1">
          <a:extLst>
            <a:ext uri="{FF2B5EF4-FFF2-40B4-BE49-F238E27FC236}">
              <a16:creationId xmlns:a16="http://schemas.microsoft.com/office/drawing/2014/main" id="{319D99AB-B90F-4EF3-B499-4BCBE54EFD78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77" name="Text Box 1">
          <a:extLst>
            <a:ext uri="{FF2B5EF4-FFF2-40B4-BE49-F238E27FC236}">
              <a16:creationId xmlns:a16="http://schemas.microsoft.com/office/drawing/2014/main" id="{8CCD9EC0-EE92-4BB6-9A13-642102FB21EF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78" name="Text Box 1">
          <a:extLst>
            <a:ext uri="{FF2B5EF4-FFF2-40B4-BE49-F238E27FC236}">
              <a16:creationId xmlns:a16="http://schemas.microsoft.com/office/drawing/2014/main" id="{CC4B6540-405D-414D-883A-05D47DF69BF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79" name="Text Box 1">
          <a:extLst>
            <a:ext uri="{FF2B5EF4-FFF2-40B4-BE49-F238E27FC236}">
              <a16:creationId xmlns:a16="http://schemas.microsoft.com/office/drawing/2014/main" id="{EDD33148-09E0-4900-84CE-3D2DCCECBF9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0" name="Text Box 1">
          <a:extLst>
            <a:ext uri="{FF2B5EF4-FFF2-40B4-BE49-F238E27FC236}">
              <a16:creationId xmlns:a16="http://schemas.microsoft.com/office/drawing/2014/main" id="{D646847A-EF99-4252-93CE-C10EE3F42F95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1" name="Text Box 1">
          <a:extLst>
            <a:ext uri="{FF2B5EF4-FFF2-40B4-BE49-F238E27FC236}">
              <a16:creationId xmlns:a16="http://schemas.microsoft.com/office/drawing/2014/main" id="{1049E44B-5322-42CE-976B-FB69F122CD96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82" name="Text Box 1">
          <a:extLst>
            <a:ext uri="{FF2B5EF4-FFF2-40B4-BE49-F238E27FC236}">
              <a16:creationId xmlns:a16="http://schemas.microsoft.com/office/drawing/2014/main" id="{9E593D96-13FA-46A7-B5EE-63B32984B36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83" name="Text Box 1">
          <a:extLst>
            <a:ext uri="{FF2B5EF4-FFF2-40B4-BE49-F238E27FC236}">
              <a16:creationId xmlns:a16="http://schemas.microsoft.com/office/drawing/2014/main" id="{280DC7F5-1631-4723-A78E-8D07AEEAF1C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38100</xdr:rowOff>
    </xdr:to>
    <xdr:sp macro="" textlink="">
      <xdr:nvSpPr>
        <xdr:cNvPr id="6884" name="Text Box 1">
          <a:extLst>
            <a:ext uri="{FF2B5EF4-FFF2-40B4-BE49-F238E27FC236}">
              <a16:creationId xmlns:a16="http://schemas.microsoft.com/office/drawing/2014/main" id="{430810B7-61B5-4042-BC63-957853B066B1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22860</xdr:rowOff>
    </xdr:to>
    <xdr:sp macro="" textlink="">
      <xdr:nvSpPr>
        <xdr:cNvPr id="6885" name="Text Box 1">
          <a:extLst>
            <a:ext uri="{FF2B5EF4-FFF2-40B4-BE49-F238E27FC236}">
              <a16:creationId xmlns:a16="http://schemas.microsoft.com/office/drawing/2014/main" id="{43E1AA5D-41D8-4951-9964-4BD4FD6F7359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6" name="Text Box 1">
          <a:extLst>
            <a:ext uri="{FF2B5EF4-FFF2-40B4-BE49-F238E27FC236}">
              <a16:creationId xmlns:a16="http://schemas.microsoft.com/office/drawing/2014/main" id="{0188AC31-7813-4B29-BB5C-4B56628658ED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7" name="Text Box 1">
          <a:extLst>
            <a:ext uri="{FF2B5EF4-FFF2-40B4-BE49-F238E27FC236}">
              <a16:creationId xmlns:a16="http://schemas.microsoft.com/office/drawing/2014/main" id="{A27489BF-4CD6-4049-8FEE-21A4851A5634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8" name="Text Box 1">
          <a:extLst>
            <a:ext uri="{FF2B5EF4-FFF2-40B4-BE49-F238E27FC236}">
              <a16:creationId xmlns:a16="http://schemas.microsoft.com/office/drawing/2014/main" id="{208BF943-C5A4-4437-A137-E374B9442C82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42</xdr:row>
      <xdr:rowOff>0</xdr:rowOff>
    </xdr:from>
    <xdr:to>
      <xdr:col>0</xdr:col>
      <xdr:colOff>586740</xdr:colOff>
      <xdr:row>43</xdr:row>
      <xdr:rowOff>0</xdr:rowOff>
    </xdr:to>
    <xdr:sp macro="" textlink="">
      <xdr:nvSpPr>
        <xdr:cNvPr id="6889" name="Text Box 1">
          <a:extLst>
            <a:ext uri="{FF2B5EF4-FFF2-40B4-BE49-F238E27FC236}">
              <a16:creationId xmlns:a16="http://schemas.microsoft.com/office/drawing/2014/main" id="{BBBA584D-2B46-4A43-A843-D3C9A676F56E}"/>
            </a:ext>
          </a:extLst>
        </xdr:cNvPr>
        <xdr:cNvSpPr txBox="1">
          <a:spLocks noChangeArrowheads="1"/>
        </xdr:cNvSpPr>
      </xdr:nvSpPr>
      <xdr:spPr bwMode="auto">
        <a:xfrm>
          <a:off x="510540" y="64465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890" name="Text Box 1">
          <a:extLst>
            <a:ext uri="{FF2B5EF4-FFF2-40B4-BE49-F238E27FC236}">
              <a16:creationId xmlns:a16="http://schemas.microsoft.com/office/drawing/2014/main" id="{4F26A9D1-9A26-425A-83F9-9B68747F096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891" name="Text Box 1">
          <a:extLst>
            <a:ext uri="{FF2B5EF4-FFF2-40B4-BE49-F238E27FC236}">
              <a16:creationId xmlns:a16="http://schemas.microsoft.com/office/drawing/2014/main" id="{E32741A8-CF40-4BA8-91BB-813E6F0C29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892" name="Text Box 1">
          <a:extLst>
            <a:ext uri="{FF2B5EF4-FFF2-40B4-BE49-F238E27FC236}">
              <a16:creationId xmlns:a16="http://schemas.microsoft.com/office/drawing/2014/main" id="{7D06C19D-E8D2-4D7D-9A0B-654BA1DF3C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893" name="Text Box 1">
          <a:extLst>
            <a:ext uri="{FF2B5EF4-FFF2-40B4-BE49-F238E27FC236}">
              <a16:creationId xmlns:a16="http://schemas.microsoft.com/office/drawing/2014/main" id="{6F1785A2-F571-457C-B1CD-3967E1DD57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894" name="Text Box 1">
          <a:extLst>
            <a:ext uri="{FF2B5EF4-FFF2-40B4-BE49-F238E27FC236}">
              <a16:creationId xmlns:a16="http://schemas.microsoft.com/office/drawing/2014/main" id="{8E7B5EC7-8E8E-4799-A275-F99544EE82C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895" name="Text Box 1">
          <a:extLst>
            <a:ext uri="{FF2B5EF4-FFF2-40B4-BE49-F238E27FC236}">
              <a16:creationId xmlns:a16="http://schemas.microsoft.com/office/drawing/2014/main" id="{D4AF012F-B812-4827-8ED2-34E0E34302F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896" name="Text Box 1">
          <a:extLst>
            <a:ext uri="{FF2B5EF4-FFF2-40B4-BE49-F238E27FC236}">
              <a16:creationId xmlns:a16="http://schemas.microsoft.com/office/drawing/2014/main" id="{967B58F9-A7AA-43B1-A7B2-188BD735ED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897" name="Text Box 1">
          <a:extLst>
            <a:ext uri="{FF2B5EF4-FFF2-40B4-BE49-F238E27FC236}">
              <a16:creationId xmlns:a16="http://schemas.microsoft.com/office/drawing/2014/main" id="{5C6778E7-57C1-40EC-B1B7-3827126C29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898" name="Text Box 1">
          <a:extLst>
            <a:ext uri="{FF2B5EF4-FFF2-40B4-BE49-F238E27FC236}">
              <a16:creationId xmlns:a16="http://schemas.microsoft.com/office/drawing/2014/main" id="{9D70CF5C-B185-4DBC-914B-7E423757E3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899" name="Text Box 1">
          <a:extLst>
            <a:ext uri="{FF2B5EF4-FFF2-40B4-BE49-F238E27FC236}">
              <a16:creationId xmlns:a16="http://schemas.microsoft.com/office/drawing/2014/main" id="{E4D63C7F-E304-4912-AE06-3F20AEDD13A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00" name="Text Box 1">
          <a:extLst>
            <a:ext uri="{FF2B5EF4-FFF2-40B4-BE49-F238E27FC236}">
              <a16:creationId xmlns:a16="http://schemas.microsoft.com/office/drawing/2014/main" id="{B57B184D-64E1-4669-B0A5-FB3305F7D8B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01" name="Text Box 1">
          <a:extLst>
            <a:ext uri="{FF2B5EF4-FFF2-40B4-BE49-F238E27FC236}">
              <a16:creationId xmlns:a16="http://schemas.microsoft.com/office/drawing/2014/main" id="{DAE853AD-D17B-4215-874D-90C9B835221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02" name="Text Box 1">
          <a:extLst>
            <a:ext uri="{FF2B5EF4-FFF2-40B4-BE49-F238E27FC236}">
              <a16:creationId xmlns:a16="http://schemas.microsoft.com/office/drawing/2014/main" id="{5578CB47-9BD5-48F0-9C17-C0B02B5D88D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03" name="Text Box 1">
          <a:extLst>
            <a:ext uri="{FF2B5EF4-FFF2-40B4-BE49-F238E27FC236}">
              <a16:creationId xmlns:a16="http://schemas.microsoft.com/office/drawing/2014/main" id="{47EA6831-68F9-4E92-B5BA-D038DB074A5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04" name="Text Box 1">
          <a:extLst>
            <a:ext uri="{FF2B5EF4-FFF2-40B4-BE49-F238E27FC236}">
              <a16:creationId xmlns:a16="http://schemas.microsoft.com/office/drawing/2014/main" id="{1C34506C-A1C2-49AF-8210-ADCA9853297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05" name="Text Box 1">
          <a:extLst>
            <a:ext uri="{FF2B5EF4-FFF2-40B4-BE49-F238E27FC236}">
              <a16:creationId xmlns:a16="http://schemas.microsoft.com/office/drawing/2014/main" id="{94C1D716-12D4-46E3-8BCE-2D2572BC53C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06" name="Text Box 1">
          <a:extLst>
            <a:ext uri="{FF2B5EF4-FFF2-40B4-BE49-F238E27FC236}">
              <a16:creationId xmlns:a16="http://schemas.microsoft.com/office/drawing/2014/main" id="{2F74E724-F4EC-4D56-93AC-0BB7C7FB39A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07" name="Text Box 1">
          <a:extLst>
            <a:ext uri="{FF2B5EF4-FFF2-40B4-BE49-F238E27FC236}">
              <a16:creationId xmlns:a16="http://schemas.microsoft.com/office/drawing/2014/main" id="{4FE01DB7-84B2-4BBA-9147-CB62699C36F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08" name="Text Box 1">
          <a:extLst>
            <a:ext uri="{FF2B5EF4-FFF2-40B4-BE49-F238E27FC236}">
              <a16:creationId xmlns:a16="http://schemas.microsoft.com/office/drawing/2014/main" id="{0E4F4023-A703-44B8-A0CB-D13138E1252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09" name="Text Box 1">
          <a:extLst>
            <a:ext uri="{FF2B5EF4-FFF2-40B4-BE49-F238E27FC236}">
              <a16:creationId xmlns:a16="http://schemas.microsoft.com/office/drawing/2014/main" id="{EEC6977A-AF95-4695-BBC7-5D5336576C9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0" name="Text Box 1">
          <a:extLst>
            <a:ext uri="{FF2B5EF4-FFF2-40B4-BE49-F238E27FC236}">
              <a16:creationId xmlns:a16="http://schemas.microsoft.com/office/drawing/2014/main" id="{D95A0684-F904-4B0B-9D4E-6BC5F1023C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1" name="Text Box 1">
          <a:extLst>
            <a:ext uri="{FF2B5EF4-FFF2-40B4-BE49-F238E27FC236}">
              <a16:creationId xmlns:a16="http://schemas.microsoft.com/office/drawing/2014/main" id="{0288461D-346D-4C2F-B698-2EB4B40749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2" name="Text Box 1">
          <a:extLst>
            <a:ext uri="{FF2B5EF4-FFF2-40B4-BE49-F238E27FC236}">
              <a16:creationId xmlns:a16="http://schemas.microsoft.com/office/drawing/2014/main" id="{A454715C-4E98-40B3-93E3-31B9F5AB4C1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3" name="Text Box 1">
          <a:extLst>
            <a:ext uri="{FF2B5EF4-FFF2-40B4-BE49-F238E27FC236}">
              <a16:creationId xmlns:a16="http://schemas.microsoft.com/office/drawing/2014/main" id="{EF595420-378E-4718-85AC-C2FCD65387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14" name="Text Box 1">
          <a:extLst>
            <a:ext uri="{FF2B5EF4-FFF2-40B4-BE49-F238E27FC236}">
              <a16:creationId xmlns:a16="http://schemas.microsoft.com/office/drawing/2014/main" id="{CE164194-DC1F-4067-83D5-FBDB95B2CA4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15" name="Text Box 1">
          <a:extLst>
            <a:ext uri="{FF2B5EF4-FFF2-40B4-BE49-F238E27FC236}">
              <a16:creationId xmlns:a16="http://schemas.microsoft.com/office/drawing/2014/main" id="{6270604B-7B72-43E9-B258-30C4BDD454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16" name="Text Box 1">
          <a:extLst>
            <a:ext uri="{FF2B5EF4-FFF2-40B4-BE49-F238E27FC236}">
              <a16:creationId xmlns:a16="http://schemas.microsoft.com/office/drawing/2014/main" id="{81D514F0-34A4-4306-AF32-D88BD8AF7D9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17" name="Text Box 1">
          <a:extLst>
            <a:ext uri="{FF2B5EF4-FFF2-40B4-BE49-F238E27FC236}">
              <a16:creationId xmlns:a16="http://schemas.microsoft.com/office/drawing/2014/main" id="{1D564417-A1DD-4CEC-8AD9-99B1AB76004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8" name="Text Box 1">
          <a:extLst>
            <a:ext uri="{FF2B5EF4-FFF2-40B4-BE49-F238E27FC236}">
              <a16:creationId xmlns:a16="http://schemas.microsoft.com/office/drawing/2014/main" id="{37593F2D-D160-4D9B-8C4C-E9F55694BEC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19" name="Text Box 1">
          <a:extLst>
            <a:ext uri="{FF2B5EF4-FFF2-40B4-BE49-F238E27FC236}">
              <a16:creationId xmlns:a16="http://schemas.microsoft.com/office/drawing/2014/main" id="{264571C4-E93D-4525-827D-AC08734203F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20" name="Text Box 1">
          <a:extLst>
            <a:ext uri="{FF2B5EF4-FFF2-40B4-BE49-F238E27FC236}">
              <a16:creationId xmlns:a16="http://schemas.microsoft.com/office/drawing/2014/main" id="{ADE1B1F7-ABE8-44D9-AD4E-C19F0F78FD9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21" name="Text Box 1">
          <a:extLst>
            <a:ext uri="{FF2B5EF4-FFF2-40B4-BE49-F238E27FC236}">
              <a16:creationId xmlns:a16="http://schemas.microsoft.com/office/drawing/2014/main" id="{BB0C10B0-E3E7-4F6A-9EE0-B2EABFA55FC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22" name="Text Box 1">
          <a:extLst>
            <a:ext uri="{FF2B5EF4-FFF2-40B4-BE49-F238E27FC236}">
              <a16:creationId xmlns:a16="http://schemas.microsoft.com/office/drawing/2014/main" id="{8BFC89CE-EF56-45A0-969C-E8BF65956D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23" name="Text Box 1">
          <a:extLst>
            <a:ext uri="{FF2B5EF4-FFF2-40B4-BE49-F238E27FC236}">
              <a16:creationId xmlns:a16="http://schemas.microsoft.com/office/drawing/2014/main" id="{15F36064-68B2-4FB4-8DE4-C6586E0E0B6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24" name="Text Box 1">
          <a:extLst>
            <a:ext uri="{FF2B5EF4-FFF2-40B4-BE49-F238E27FC236}">
              <a16:creationId xmlns:a16="http://schemas.microsoft.com/office/drawing/2014/main" id="{0AA206C9-A5EA-45F7-998C-5EF964425C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25" name="Text Box 1">
          <a:extLst>
            <a:ext uri="{FF2B5EF4-FFF2-40B4-BE49-F238E27FC236}">
              <a16:creationId xmlns:a16="http://schemas.microsoft.com/office/drawing/2014/main" id="{A2A97648-BBB9-4767-8784-FC2EFDE258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26" name="Text Box 1">
          <a:extLst>
            <a:ext uri="{FF2B5EF4-FFF2-40B4-BE49-F238E27FC236}">
              <a16:creationId xmlns:a16="http://schemas.microsoft.com/office/drawing/2014/main" id="{908C9C83-ABA4-4645-BA2B-E8656B11C5F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27" name="Text Box 1">
          <a:extLst>
            <a:ext uri="{FF2B5EF4-FFF2-40B4-BE49-F238E27FC236}">
              <a16:creationId xmlns:a16="http://schemas.microsoft.com/office/drawing/2014/main" id="{893BEC75-74F2-40A9-B5D2-B8ADDEB243C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28" name="Text Box 1">
          <a:extLst>
            <a:ext uri="{FF2B5EF4-FFF2-40B4-BE49-F238E27FC236}">
              <a16:creationId xmlns:a16="http://schemas.microsoft.com/office/drawing/2014/main" id="{BD65B077-DF61-4A59-9E34-D9F091D227F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29" name="Text Box 1">
          <a:extLst>
            <a:ext uri="{FF2B5EF4-FFF2-40B4-BE49-F238E27FC236}">
              <a16:creationId xmlns:a16="http://schemas.microsoft.com/office/drawing/2014/main" id="{04BDB372-B3B4-4BCD-92AF-BD0A2BD1674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30" name="Text Box 1">
          <a:extLst>
            <a:ext uri="{FF2B5EF4-FFF2-40B4-BE49-F238E27FC236}">
              <a16:creationId xmlns:a16="http://schemas.microsoft.com/office/drawing/2014/main" id="{E74B3876-81FE-4A42-B324-EE8BEC06788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31" name="Text Box 1">
          <a:extLst>
            <a:ext uri="{FF2B5EF4-FFF2-40B4-BE49-F238E27FC236}">
              <a16:creationId xmlns:a16="http://schemas.microsoft.com/office/drawing/2014/main" id="{02684C6D-EB4F-4099-8868-803780DCC3E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32" name="Text Box 1">
          <a:extLst>
            <a:ext uri="{FF2B5EF4-FFF2-40B4-BE49-F238E27FC236}">
              <a16:creationId xmlns:a16="http://schemas.microsoft.com/office/drawing/2014/main" id="{C2168D32-3E6A-4AC7-BFB5-52F5BFDBC0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33" name="Text Box 1">
          <a:extLst>
            <a:ext uri="{FF2B5EF4-FFF2-40B4-BE49-F238E27FC236}">
              <a16:creationId xmlns:a16="http://schemas.microsoft.com/office/drawing/2014/main" id="{0B80B2E9-D96A-4705-A867-AF2EB0911B0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34" name="Text Box 1">
          <a:extLst>
            <a:ext uri="{FF2B5EF4-FFF2-40B4-BE49-F238E27FC236}">
              <a16:creationId xmlns:a16="http://schemas.microsoft.com/office/drawing/2014/main" id="{D01D86CC-9EF3-4F66-AB25-C199FAE66E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35" name="Text Box 1">
          <a:extLst>
            <a:ext uri="{FF2B5EF4-FFF2-40B4-BE49-F238E27FC236}">
              <a16:creationId xmlns:a16="http://schemas.microsoft.com/office/drawing/2014/main" id="{08DB38FF-976A-479B-AF91-90B03689C2A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36" name="Text Box 1">
          <a:extLst>
            <a:ext uri="{FF2B5EF4-FFF2-40B4-BE49-F238E27FC236}">
              <a16:creationId xmlns:a16="http://schemas.microsoft.com/office/drawing/2014/main" id="{7B27F888-5C5A-4348-8485-AE6915DED9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37" name="Text Box 1">
          <a:extLst>
            <a:ext uri="{FF2B5EF4-FFF2-40B4-BE49-F238E27FC236}">
              <a16:creationId xmlns:a16="http://schemas.microsoft.com/office/drawing/2014/main" id="{D520DBBF-E144-4E65-BDCD-5F831A1B5E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38" name="Text Box 1">
          <a:extLst>
            <a:ext uri="{FF2B5EF4-FFF2-40B4-BE49-F238E27FC236}">
              <a16:creationId xmlns:a16="http://schemas.microsoft.com/office/drawing/2014/main" id="{4C6A3900-A481-4A93-98A4-0DD9FDEB83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39" name="Text Box 1">
          <a:extLst>
            <a:ext uri="{FF2B5EF4-FFF2-40B4-BE49-F238E27FC236}">
              <a16:creationId xmlns:a16="http://schemas.microsoft.com/office/drawing/2014/main" id="{5DD5AB4D-08DC-4AB9-AE0E-33741777E92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40" name="Text Box 1">
          <a:extLst>
            <a:ext uri="{FF2B5EF4-FFF2-40B4-BE49-F238E27FC236}">
              <a16:creationId xmlns:a16="http://schemas.microsoft.com/office/drawing/2014/main" id="{E17F670E-7BC3-4AEE-8911-E3437EBF283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41" name="Text Box 1">
          <a:extLst>
            <a:ext uri="{FF2B5EF4-FFF2-40B4-BE49-F238E27FC236}">
              <a16:creationId xmlns:a16="http://schemas.microsoft.com/office/drawing/2014/main" id="{76153785-BD32-41EF-9360-42CA3A2B07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42" name="Text Box 1">
          <a:extLst>
            <a:ext uri="{FF2B5EF4-FFF2-40B4-BE49-F238E27FC236}">
              <a16:creationId xmlns:a16="http://schemas.microsoft.com/office/drawing/2014/main" id="{8B905C67-B948-44A8-9DF1-C4E24179421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43" name="Text Box 1">
          <a:extLst>
            <a:ext uri="{FF2B5EF4-FFF2-40B4-BE49-F238E27FC236}">
              <a16:creationId xmlns:a16="http://schemas.microsoft.com/office/drawing/2014/main" id="{275CFA9E-66ED-40A4-B3A8-8DBA204C61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44" name="Text Box 1">
          <a:extLst>
            <a:ext uri="{FF2B5EF4-FFF2-40B4-BE49-F238E27FC236}">
              <a16:creationId xmlns:a16="http://schemas.microsoft.com/office/drawing/2014/main" id="{1591AD7D-CBFB-4AA6-8409-289FA9E19F2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45" name="Text Box 1">
          <a:extLst>
            <a:ext uri="{FF2B5EF4-FFF2-40B4-BE49-F238E27FC236}">
              <a16:creationId xmlns:a16="http://schemas.microsoft.com/office/drawing/2014/main" id="{FBF73A30-3B41-4EBD-BDD0-DDA5404F8C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46" name="Text Box 1">
          <a:extLst>
            <a:ext uri="{FF2B5EF4-FFF2-40B4-BE49-F238E27FC236}">
              <a16:creationId xmlns:a16="http://schemas.microsoft.com/office/drawing/2014/main" id="{719AD5AF-3AA9-4FE5-A814-B6034213DE3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47" name="Text Box 1">
          <a:extLst>
            <a:ext uri="{FF2B5EF4-FFF2-40B4-BE49-F238E27FC236}">
              <a16:creationId xmlns:a16="http://schemas.microsoft.com/office/drawing/2014/main" id="{C9AC77B4-3237-44AB-B525-C115EF9BD3A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48" name="Text Box 1">
          <a:extLst>
            <a:ext uri="{FF2B5EF4-FFF2-40B4-BE49-F238E27FC236}">
              <a16:creationId xmlns:a16="http://schemas.microsoft.com/office/drawing/2014/main" id="{1FD5866F-1EB7-44B1-BF2C-C01D9A677E0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49" name="Text Box 1">
          <a:extLst>
            <a:ext uri="{FF2B5EF4-FFF2-40B4-BE49-F238E27FC236}">
              <a16:creationId xmlns:a16="http://schemas.microsoft.com/office/drawing/2014/main" id="{1A59D1B3-8094-4DF0-9660-23912D0943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50" name="Text Box 1">
          <a:extLst>
            <a:ext uri="{FF2B5EF4-FFF2-40B4-BE49-F238E27FC236}">
              <a16:creationId xmlns:a16="http://schemas.microsoft.com/office/drawing/2014/main" id="{09CBE224-301B-4DEC-B844-2961F94B71C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51" name="Text Box 1">
          <a:extLst>
            <a:ext uri="{FF2B5EF4-FFF2-40B4-BE49-F238E27FC236}">
              <a16:creationId xmlns:a16="http://schemas.microsoft.com/office/drawing/2014/main" id="{783B77F4-8AFE-4A9F-8708-6C24B4D316A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52" name="Text Box 1">
          <a:extLst>
            <a:ext uri="{FF2B5EF4-FFF2-40B4-BE49-F238E27FC236}">
              <a16:creationId xmlns:a16="http://schemas.microsoft.com/office/drawing/2014/main" id="{2D20526C-AEEF-4FCE-8AF1-DF577E5C70D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6953" name="Text Box 1">
          <a:extLst>
            <a:ext uri="{FF2B5EF4-FFF2-40B4-BE49-F238E27FC236}">
              <a16:creationId xmlns:a16="http://schemas.microsoft.com/office/drawing/2014/main" id="{4CEFB3E3-5B65-4F2E-B9E6-1B03B654C52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54" name="Text Box 1">
          <a:extLst>
            <a:ext uri="{FF2B5EF4-FFF2-40B4-BE49-F238E27FC236}">
              <a16:creationId xmlns:a16="http://schemas.microsoft.com/office/drawing/2014/main" id="{CCEC364D-3401-4A4B-8961-54BFACACAD5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55" name="Text Box 1">
          <a:extLst>
            <a:ext uri="{FF2B5EF4-FFF2-40B4-BE49-F238E27FC236}">
              <a16:creationId xmlns:a16="http://schemas.microsoft.com/office/drawing/2014/main" id="{CA5422DB-E1D5-4256-A529-DEF371C7A93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56" name="Text Box 1">
          <a:extLst>
            <a:ext uri="{FF2B5EF4-FFF2-40B4-BE49-F238E27FC236}">
              <a16:creationId xmlns:a16="http://schemas.microsoft.com/office/drawing/2014/main" id="{5462AD5E-D746-4DCE-A2C3-26CAAE11EE2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57" name="Text Box 1">
          <a:extLst>
            <a:ext uri="{FF2B5EF4-FFF2-40B4-BE49-F238E27FC236}">
              <a16:creationId xmlns:a16="http://schemas.microsoft.com/office/drawing/2014/main" id="{513C76D0-0B29-4813-96E8-3AF61662C8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58" name="Text Box 1">
          <a:extLst>
            <a:ext uri="{FF2B5EF4-FFF2-40B4-BE49-F238E27FC236}">
              <a16:creationId xmlns:a16="http://schemas.microsoft.com/office/drawing/2014/main" id="{62483810-5EB9-4414-9DFC-E7299C214B6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59" name="Text Box 1">
          <a:extLst>
            <a:ext uri="{FF2B5EF4-FFF2-40B4-BE49-F238E27FC236}">
              <a16:creationId xmlns:a16="http://schemas.microsoft.com/office/drawing/2014/main" id="{5B1F40C3-120C-49E4-A5A1-1284A80A176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60" name="Text Box 1">
          <a:extLst>
            <a:ext uri="{FF2B5EF4-FFF2-40B4-BE49-F238E27FC236}">
              <a16:creationId xmlns:a16="http://schemas.microsoft.com/office/drawing/2014/main" id="{A76CC217-D605-47BF-927A-D54AF2EF3CC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61" name="Text Box 1">
          <a:extLst>
            <a:ext uri="{FF2B5EF4-FFF2-40B4-BE49-F238E27FC236}">
              <a16:creationId xmlns:a16="http://schemas.microsoft.com/office/drawing/2014/main" id="{2BA346F5-852F-4EE3-96E1-1E8D920286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62" name="Text Box 1">
          <a:extLst>
            <a:ext uri="{FF2B5EF4-FFF2-40B4-BE49-F238E27FC236}">
              <a16:creationId xmlns:a16="http://schemas.microsoft.com/office/drawing/2014/main" id="{0F0FF8A7-36B3-41C1-9F5A-C1B8E04D69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63" name="Text Box 1">
          <a:extLst>
            <a:ext uri="{FF2B5EF4-FFF2-40B4-BE49-F238E27FC236}">
              <a16:creationId xmlns:a16="http://schemas.microsoft.com/office/drawing/2014/main" id="{C5605F69-544D-449E-B193-4ABE705840E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64" name="Text Box 1">
          <a:extLst>
            <a:ext uri="{FF2B5EF4-FFF2-40B4-BE49-F238E27FC236}">
              <a16:creationId xmlns:a16="http://schemas.microsoft.com/office/drawing/2014/main" id="{698082C5-7BB7-449C-8651-6F5F832763C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65" name="Text Box 1">
          <a:extLst>
            <a:ext uri="{FF2B5EF4-FFF2-40B4-BE49-F238E27FC236}">
              <a16:creationId xmlns:a16="http://schemas.microsoft.com/office/drawing/2014/main" id="{5299CDB0-FE72-4001-8F16-A2938487F4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66" name="Text Box 1">
          <a:extLst>
            <a:ext uri="{FF2B5EF4-FFF2-40B4-BE49-F238E27FC236}">
              <a16:creationId xmlns:a16="http://schemas.microsoft.com/office/drawing/2014/main" id="{D6C7FA0A-3702-4AE4-ADE2-D2FD1F852F6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67" name="Text Box 1">
          <a:extLst>
            <a:ext uri="{FF2B5EF4-FFF2-40B4-BE49-F238E27FC236}">
              <a16:creationId xmlns:a16="http://schemas.microsoft.com/office/drawing/2014/main" id="{792D47CD-5FCC-4A33-B231-FD12B91673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68" name="Text Box 1">
          <a:extLst>
            <a:ext uri="{FF2B5EF4-FFF2-40B4-BE49-F238E27FC236}">
              <a16:creationId xmlns:a16="http://schemas.microsoft.com/office/drawing/2014/main" id="{43168BF2-A30F-401C-894F-50E9BB23746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69" name="Text Box 1">
          <a:extLst>
            <a:ext uri="{FF2B5EF4-FFF2-40B4-BE49-F238E27FC236}">
              <a16:creationId xmlns:a16="http://schemas.microsoft.com/office/drawing/2014/main" id="{A0C67DBA-95BD-4FA3-BA26-9E92F51314E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70" name="Text Box 1">
          <a:extLst>
            <a:ext uri="{FF2B5EF4-FFF2-40B4-BE49-F238E27FC236}">
              <a16:creationId xmlns:a16="http://schemas.microsoft.com/office/drawing/2014/main" id="{24832BA6-C6FE-4C50-A9D6-6CFA1F9859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71" name="Text Box 1">
          <a:extLst>
            <a:ext uri="{FF2B5EF4-FFF2-40B4-BE49-F238E27FC236}">
              <a16:creationId xmlns:a16="http://schemas.microsoft.com/office/drawing/2014/main" id="{CAAE89FB-7313-4717-AD59-DA12F9BA131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72" name="Text Box 1">
          <a:extLst>
            <a:ext uri="{FF2B5EF4-FFF2-40B4-BE49-F238E27FC236}">
              <a16:creationId xmlns:a16="http://schemas.microsoft.com/office/drawing/2014/main" id="{B566D535-CFE7-4E4D-8920-3178C62B8EF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73" name="Text Box 1">
          <a:extLst>
            <a:ext uri="{FF2B5EF4-FFF2-40B4-BE49-F238E27FC236}">
              <a16:creationId xmlns:a16="http://schemas.microsoft.com/office/drawing/2014/main" id="{21443927-7226-42C9-8F5E-8449CC252DD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74" name="Text Box 1">
          <a:extLst>
            <a:ext uri="{FF2B5EF4-FFF2-40B4-BE49-F238E27FC236}">
              <a16:creationId xmlns:a16="http://schemas.microsoft.com/office/drawing/2014/main" id="{DF44510F-68ED-48C4-9DE0-29F16752D7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75" name="Text Box 1">
          <a:extLst>
            <a:ext uri="{FF2B5EF4-FFF2-40B4-BE49-F238E27FC236}">
              <a16:creationId xmlns:a16="http://schemas.microsoft.com/office/drawing/2014/main" id="{C01D9917-DDB1-46C3-9347-70D084431F4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76" name="Text Box 1">
          <a:extLst>
            <a:ext uri="{FF2B5EF4-FFF2-40B4-BE49-F238E27FC236}">
              <a16:creationId xmlns:a16="http://schemas.microsoft.com/office/drawing/2014/main" id="{13603D71-7415-4E13-AFCD-F65682BD79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3C2850C1-3719-4D23-BAB0-D22790157F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78" name="Text Box 1">
          <a:extLst>
            <a:ext uri="{FF2B5EF4-FFF2-40B4-BE49-F238E27FC236}">
              <a16:creationId xmlns:a16="http://schemas.microsoft.com/office/drawing/2014/main" id="{A23DC13B-CBC5-46C7-A2BC-B7F7D164392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79" name="Text Box 1">
          <a:extLst>
            <a:ext uri="{FF2B5EF4-FFF2-40B4-BE49-F238E27FC236}">
              <a16:creationId xmlns:a16="http://schemas.microsoft.com/office/drawing/2014/main" id="{4EDC180F-6F3B-436B-A0A7-9CF7A802B7F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0" name="Text Box 1">
          <a:extLst>
            <a:ext uri="{FF2B5EF4-FFF2-40B4-BE49-F238E27FC236}">
              <a16:creationId xmlns:a16="http://schemas.microsoft.com/office/drawing/2014/main" id="{D4F2EA9F-5AD9-42F6-A6B6-5F66FD155C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1" name="Text Box 1">
          <a:extLst>
            <a:ext uri="{FF2B5EF4-FFF2-40B4-BE49-F238E27FC236}">
              <a16:creationId xmlns:a16="http://schemas.microsoft.com/office/drawing/2014/main" id="{0ABD367B-EA5D-47E3-8F3C-A1817A40E3C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2" name="Text Box 1">
          <a:extLst>
            <a:ext uri="{FF2B5EF4-FFF2-40B4-BE49-F238E27FC236}">
              <a16:creationId xmlns:a16="http://schemas.microsoft.com/office/drawing/2014/main" id="{9F4B9F7C-44A2-4EC4-852E-0A977E89F9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3" name="Text Box 1">
          <a:extLst>
            <a:ext uri="{FF2B5EF4-FFF2-40B4-BE49-F238E27FC236}">
              <a16:creationId xmlns:a16="http://schemas.microsoft.com/office/drawing/2014/main" id="{1EB493F9-B98D-4FE8-87F2-9A448D120E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4" name="Text Box 1">
          <a:extLst>
            <a:ext uri="{FF2B5EF4-FFF2-40B4-BE49-F238E27FC236}">
              <a16:creationId xmlns:a16="http://schemas.microsoft.com/office/drawing/2014/main" id="{57A9A417-AB59-4C1A-B68E-7571B4D7C9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5" name="Text Box 1">
          <a:extLst>
            <a:ext uri="{FF2B5EF4-FFF2-40B4-BE49-F238E27FC236}">
              <a16:creationId xmlns:a16="http://schemas.microsoft.com/office/drawing/2014/main" id="{6C9D3943-3E22-46B9-BE6A-772C6B168D4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DB81CE59-9E0B-46B7-8768-96403D7B9D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7" name="Text Box 1">
          <a:extLst>
            <a:ext uri="{FF2B5EF4-FFF2-40B4-BE49-F238E27FC236}">
              <a16:creationId xmlns:a16="http://schemas.microsoft.com/office/drawing/2014/main" id="{A71A1E27-0472-41F2-B1B1-80E7529C26B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8" name="Text Box 1">
          <a:extLst>
            <a:ext uri="{FF2B5EF4-FFF2-40B4-BE49-F238E27FC236}">
              <a16:creationId xmlns:a16="http://schemas.microsoft.com/office/drawing/2014/main" id="{8ADCAF4C-C351-4BC6-BCA1-322D203FB45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89" name="Text Box 1">
          <a:extLst>
            <a:ext uri="{FF2B5EF4-FFF2-40B4-BE49-F238E27FC236}">
              <a16:creationId xmlns:a16="http://schemas.microsoft.com/office/drawing/2014/main" id="{2A5D4A58-70A9-47A7-902B-13F3B16379A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90" name="Text Box 1">
          <a:extLst>
            <a:ext uri="{FF2B5EF4-FFF2-40B4-BE49-F238E27FC236}">
              <a16:creationId xmlns:a16="http://schemas.microsoft.com/office/drawing/2014/main" id="{A65B5576-A337-44DC-83F8-8EBEF837D09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91" name="Text Box 1">
          <a:extLst>
            <a:ext uri="{FF2B5EF4-FFF2-40B4-BE49-F238E27FC236}">
              <a16:creationId xmlns:a16="http://schemas.microsoft.com/office/drawing/2014/main" id="{94EAD428-64FB-4141-B224-4B26FA9A17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92" name="Text Box 1">
          <a:extLst>
            <a:ext uri="{FF2B5EF4-FFF2-40B4-BE49-F238E27FC236}">
              <a16:creationId xmlns:a16="http://schemas.microsoft.com/office/drawing/2014/main" id="{D65F4B7C-EE76-4FA5-909F-FC1104D284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6993" name="Text Box 1">
          <a:extLst>
            <a:ext uri="{FF2B5EF4-FFF2-40B4-BE49-F238E27FC236}">
              <a16:creationId xmlns:a16="http://schemas.microsoft.com/office/drawing/2014/main" id="{D41CDC84-B57D-438B-B7E6-C2BE09A9689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94" name="Text Box 1">
          <a:extLst>
            <a:ext uri="{FF2B5EF4-FFF2-40B4-BE49-F238E27FC236}">
              <a16:creationId xmlns:a16="http://schemas.microsoft.com/office/drawing/2014/main" id="{8ACF25D6-D30C-4D5C-8603-15AFECEB67D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95" name="Text Box 1">
          <a:extLst>
            <a:ext uri="{FF2B5EF4-FFF2-40B4-BE49-F238E27FC236}">
              <a16:creationId xmlns:a16="http://schemas.microsoft.com/office/drawing/2014/main" id="{49F33BDE-02A1-41D7-B0EB-15266040A41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6996" name="Text Box 1">
          <a:extLst>
            <a:ext uri="{FF2B5EF4-FFF2-40B4-BE49-F238E27FC236}">
              <a16:creationId xmlns:a16="http://schemas.microsoft.com/office/drawing/2014/main" id="{77C96D99-F7FE-407B-932B-A4181361FF9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6997" name="Text Box 1">
          <a:extLst>
            <a:ext uri="{FF2B5EF4-FFF2-40B4-BE49-F238E27FC236}">
              <a16:creationId xmlns:a16="http://schemas.microsoft.com/office/drawing/2014/main" id="{C4FC264E-D271-4E00-ABA1-0072FA9B15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98" name="Text Box 1">
          <a:extLst>
            <a:ext uri="{FF2B5EF4-FFF2-40B4-BE49-F238E27FC236}">
              <a16:creationId xmlns:a16="http://schemas.microsoft.com/office/drawing/2014/main" id="{279D9FDB-151E-4669-917F-1AEA29AE44C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6999" name="Text Box 1">
          <a:extLst>
            <a:ext uri="{FF2B5EF4-FFF2-40B4-BE49-F238E27FC236}">
              <a16:creationId xmlns:a16="http://schemas.microsoft.com/office/drawing/2014/main" id="{7FA2693E-DD70-4420-9B7D-AE4BEB96AAD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0" name="Text Box 1">
          <a:extLst>
            <a:ext uri="{FF2B5EF4-FFF2-40B4-BE49-F238E27FC236}">
              <a16:creationId xmlns:a16="http://schemas.microsoft.com/office/drawing/2014/main" id="{C3C79EC3-6503-492A-8E0B-079EAB7BC6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1" name="Text Box 1">
          <a:extLst>
            <a:ext uri="{FF2B5EF4-FFF2-40B4-BE49-F238E27FC236}">
              <a16:creationId xmlns:a16="http://schemas.microsoft.com/office/drawing/2014/main" id="{8B175AAA-F348-4E69-9FB8-C8E31E7E34A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02" name="Text Box 1">
          <a:extLst>
            <a:ext uri="{FF2B5EF4-FFF2-40B4-BE49-F238E27FC236}">
              <a16:creationId xmlns:a16="http://schemas.microsoft.com/office/drawing/2014/main" id="{D9E20983-BADA-4031-9021-925908F6230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03" name="Text Box 1">
          <a:extLst>
            <a:ext uri="{FF2B5EF4-FFF2-40B4-BE49-F238E27FC236}">
              <a16:creationId xmlns:a16="http://schemas.microsoft.com/office/drawing/2014/main" id="{C52DB871-27E8-4822-AE31-EB5289224B9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04" name="Text Box 1">
          <a:extLst>
            <a:ext uri="{FF2B5EF4-FFF2-40B4-BE49-F238E27FC236}">
              <a16:creationId xmlns:a16="http://schemas.microsoft.com/office/drawing/2014/main" id="{47B89489-4820-4208-A2F6-AFB0E9E6B2F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05" name="Text Box 1">
          <a:extLst>
            <a:ext uri="{FF2B5EF4-FFF2-40B4-BE49-F238E27FC236}">
              <a16:creationId xmlns:a16="http://schemas.microsoft.com/office/drawing/2014/main" id="{41EF6F6B-5F56-4475-9B0B-BA40E573C55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6" name="Text Box 1">
          <a:extLst>
            <a:ext uri="{FF2B5EF4-FFF2-40B4-BE49-F238E27FC236}">
              <a16:creationId xmlns:a16="http://schemas.microsoft.com/office/drawing/2014/main" id="{E598FEA1-40BE-4C58-8E72-819F667927F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7" name="Text Box 1">
          <a:extLst>
            <a:ext uri="{FF2B5EF4-FFF2-40B4-BE49-F238E27FC236}">
              <a16:creationId xmlns:a16="http://schemas.microsoft.com/office/drawing/2014/main" id="{33AA95C8-7A3C-46CB-AA4E-964B1C68BDB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8" name="Text Box 1">
          <a:extLst>
            <a:ext uri="{FF2B5EF4-FFF2-40B4-BE49-F238E27FC236}">
              <a16:creationId xmlns:a16="http://schemas.microsoft.com/office/drawing/2014/main" id="{84034DE9-BE5D-4A6B-8709-2A78EC97A0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09" name="Text Box 1">
          <a:extLst>
            <a:ext uri="{FF2B5EF4-FFF2-40B4-BE49-F238E27FC236}">
              <a16:creationId xmlns:a16="http://schemas.microsoft.com/office/drawing/2014/main" id="{8E69EC67-AB77-4D85-B01F-59A5D24A27F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10" name="Text Box 1">
          <a:extLst>
            <a:ext uri="{FF2B5EF4-FFF2-40B4-BE49-F238E27FC236}">
              <a16:creationId xmlns:a16="http://schemas.microsoft.com/office/drawing/2014/main" id="{8E094F8F-52B6-46CA-A61D-FF6D5C094B4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11" name="Text Box 1">
          <a:extLst>
            <a:ext uri="{FF2B5EF4-FFF2-40B4-BE49-F238E27FC236}">
              <a16:creationId xmlns:a16="http://schemas.microsoft.com/office/drawing/2014/main" id="{C899AAC1-6F97-4720-9105-00CFC5A24D0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12" name="Text Box 1">
          <a:extLst>
            <a:ext uri="{FF2B5EF4-FFF2-40B4-BE49-F238E27FC236}">
              <a16:creationId xmlns:a16="http://schemas.microsoft.com/office/drawing/2014/main" id="{A0DE7E1D-30B8-4A97-A329-02CBD2FC0FB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13" name="Text Box 1">
          <a:extLst>
            <a:ext uri="{FF2B5EF4-FFF2-40B4-BE49-F238E27FC236}">
              <a16:creationId xmlns:a16="http://schemas.microsoft.com/office/drawing/2014/main" id="{3AF7CF6B-CA37-4035-A736-C3189803980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14" name="Text Box 1">
          <a:extLst>
            <a:ext uri="{FF2B5EF4-FFF2-40B4-BE49-F238E27FC236}">
              <a16:creationId xmlns:a16="http://schemas.microsoft.com/office/drawing/2014/main" id="{6CA2BC28-751C-4728-BF69-0F40C0C43CC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15" name="Text Box 1">
          <a:extLst>
            <a:ext uri="{FF2B5EF4-FFF2-40B4-BE49-F238E27FC236}">
              <a16:creationId xmlns:a16="http://schemas.microsoft.com/office/drawing/2014/main" id="{4DB68510-F374-4CAB-81E3-9F4F968572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16" name="Text Box 1">
          <a:extLst>
            <a:ext uri="{FF2B5EF4-FFF2-40B4-BE49-F238E27FC236}">
              <a16:creationId xmlns:a16="http://schemas.microsoft.com/office/drawing/2014/main" id="{5355F14C-6518-4F17-88E3-4F477ED6FE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17" name="Text Box 1">
          <a:extLst>
            <a:ext uri="{FF2B5EF4-FFF2-40B4-BE49-F238E27FC236}">
              <a16:creationId xmlns:a16="http://schemas.microsoft.com/office/drawing/2014/main" id="{9C149927-6346-4988-BD2E-EC8AAEC3E03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18" name="Text Box 1">
          <a:extLst>
            <a:ext uri="{FF2B5EF4-FFF2-40B4-BE49-F238E27FC236}">
              <a16:creationId xmlns:a16="http://schemas.microsoft.com/office/drawing/2014/main" id="{31D8096A-5C8E-4B13-9518-2FB17CB57EE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19" name="Text Box 1">
          <a:extLst>
            <a:ext uri="{FF2B5EF4-FFF2-40B4-BE49-F238E27FC236}">
              <a16:creationId xmlns:a16="http://schemas.microsoft.com/office/drawing/2014/main" id="{185A4429-4BD7-424F-96B5-8F8509EB4CF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20" name="Text Box 1">
          <a:extLst>
            <a:ext uri="{FF2B5EF4-FFF2-40B4-BE49-F238E27FC236}">
              <a16:creationId xmlns:a16="http://schemas.microsoft.com/office/drawing/2014/main" id="{7A40D3FA-CA97-405B-9759-64D7A4217E7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21" name="Text Box 1">
          <a:extLst>
            <a:ext uri="{FF2B5EF4-FFF2-40B4-BE49-F238E27FC236}">
              <a16:creationId xmlns:a16="http://schemas.microsoft.com/office/drawing/2014/main" id="{E1EC35BB-05CD-41C8-AA86-854EE3307D0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22" name="Text Box 1">
          <a:extLst>
            <a:ext uri="{FF2B5EF4-FFF2-40B4-BE49-F238E27FC236}">
              <a16:creationId xmlns:a16="http://schemas.microsoft.com/office/drawing/2014/main" id="{B1107321-33E2-4F3B-816C-D4C4CA03FE3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23" name="Text Box 1">
          <a:extLst>
            <a:ext uri="{FF2B5EF4-FFF2-40B4-BE49-F238E27FC236}">
              <a16:creationId xmlns:a16="http://schemas.microsoft.com/office/drawing/2014/main" id="{AC75730D-F68A-442C-B4A1-F49B86D9D95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24" name="Text Box 1">
          <a:extLst>
            <a:ext uri="{FF2B5EF4-FFF2-40B4-BE49-F238E27FC236}">
              <a16:creationId xmlns:a16="http://schemas.microsoft.com/office/drawing/2014/main" id="{AF86C75B-7FBE-447D-B630-3383970D8CE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25" name="Text Box 1">
          <a:extLst>
            <a:ext uri="{FF2B5EF4-FFF2-40B4-BE49-F238E27FC236}">
              <a16:creationId xmlns:a16="http://schemas.microsoft.com/office/drawing/2014/main" id="{FB26D07E-7B9B-45A5-859B-D63328517DD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26" name="Text Box 1">
          <a:extLst>
            <a:ext uri="{FF2B5EF4-FFF2-40B4-BE49-F238E27FC236}">
              <a16:creationId xmlns:a16="http://schemas.microsoft.com/office/drawing/2014/main" id="{4A843026-FEC6-4C89-9D42-5774D6630A9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27" name="Text Box 1">
          <a:extLst>
            <a:ext uri="{FF2B5EF4-FFF2-40B4-BE49-F238E27FC236}">
              <a16:creationId xmlns:a16="http://schemas.microsoft.com/office/drawing/2014/main" id="{D775D7B8-1B9B-4EF7-BC9D-6DDBD2C58C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28" name="Text Box 1">
          <a:extLst>
            <a:ext uri="{FF2B5EF4-FFF2-40B4-BE49-F238E27FC236}">
              <a16:creationId xmlns:a16="http://schemas.microsoft.com/office/drawing/2014/main" id="{0E2A8DCF-54B4-41AA-8A2D-C151B741D04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29" name="Text Box 1">
          <a:extLst>
            <a:ext uri="{FF2B5EF4-FFF2-40B4-BE49-F238E27FC236}">
              <a16:creationId xmlns:a16="http://schemas.microsoft.com/office/drawing/2014/main" id="{50183368-376B-41DC-BC16-DD66D72C97B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0" name="Text Box 1">
          <a:extLst>
            <a:ext uri="{FF2B5EF4-FFF2-40B4-BE49-F238E27FC236}">
              <a16:creationId xmlns:a16="http://schemas.microsoft.com/office/drawing/2014/main" id="{CA810DAB-901F-4C3A-8452-B8B55578F9C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1" name="Text Box 1">
          <a:extLst>
            <a:ext uri="{FF2B5EF4-FFF2-40B4-BE49-F238E27FC236}">
              <a16:creationId xmlns:a16="http://schemas.microsoft.com/office/drawing/2014/main" id="{BD168281-AFFC-43EB-B566-69911ADD738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2" name="Text Box 1">
          <a:extLst>
            <a:ext uri="{FF2B5EF4-FFF2-40B4-BE49-F238E27FC236}">
              <a16:creationId xmlns:a16="http://schemas.microsoft.com/office/drawing/2014/main" id="{012EB767-64F9-44CF-9642-1997B1B63B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3" name="Text Box 1">
          <a:extLst>
            <a:ext uri="{FF2B5EF4-FFF2-40B4-BE49-F238E27FC236}">
              <a16:creationId xmlns:a16="http://schemas.microsoft.com/office/drawing/2014/main" id="{0F64CE07-BC24-4C64-AE3F-2119A58135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34" name="Text Box 1">
          <a:extLst>
            <a:ext uri="{FF2B5EF4-FFF2-40B4-BE49-F238E27FC236}">
              <a16:creationId xmlns:a16="http://schemas.microsoft.com/office/drawing/2014/main" id="{19759199-6B73-41BE-85B7-E2649BD453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5" name="Text Box 1">
          <a:extLst>
            <a:ext uri="{FF2B5EF4-FFF2-40B4-BE49-F238E27FC236}">
              <a16:creationId xmlns:a16="http://schemas.microsoft.com/office/drawing/2014/main" id="{8F947A78-4F36-41FF-A0F0-2A63119FA3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36" name="Text Box 1">
          <a:extLst>
            <a:ext uri="{FF2B5EF4-FFF2-40B4-BE49-F238E27FC236}">
              <a16:creationId xmlns:a16="http://schemas.microsoft.com/office/drawing/2014/main" id="{61E24C24-81C3-4F93-840C-D15AF2667D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37" name="Text Box 1">
          <a:extLst>
            <a:ext uri="{FF2B5EF4-FFF2-40B4-BE49-F238E27FC236}">
              <a16:creationId xmlns:a16="http://schemas.microsoft.com/office/drawing/2014/main" id="{C386E237-4E77-4E9E-BFBF-217F04EC90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038" name="Text Box 1">
          <a:extLst>
            <a:ext uri="{FF2B5EF4-FFF2-40B4-BE49-F238E27FC236}">
              <a16:creationId xmlns:a16="http://schemas.microsoft.com/office/drawing/2014/main" id="{E105E8C5-4210-482B-A889-3A570C395B2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039" name="Text Box 1">
          <a:extLst>
            <a:ext uri="{FF2B5EF4-FFF2-40B4-BE49-F238E27FC236}">
              <a16:creationId xmlns:a16="http://schemas.microsoft.com/office/drawing/2014/main" id="{292B5C7E-6248-40E2-8A9D-47A5715500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040" name="Text Box 1">
          <a:extLst>
            <a:ext uri="{FF2B5EF4-FFF2-40B4-BE49-F238E27FC236}">
              <a16:creationId xmlns:a16="http://schemas.microsoft.com/office/drawing/2014/main" id="{35745F08-EB2D-4E16-AB41-DA226E3702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041" name="Text Box 1">
          <a:extLst>
            <a:ext uri="{FF2B5EF4-FFF2-40B4-BE49-F238E27FC236}">
              <a16:creationId xmlns:a16="http://schemas.microsoft.com/office/drawing/2014/main" id="{2295E169-5025-4191-89BA-EDA4D6942EE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42" name="Text Box 1">
          <a:extLst>
            <a:ext uri="{FF2B5EF4-FFF2-40B4-BE49-F238E27FC236}">
              <a16:creationId xmlns:a16="http://schemas.microsoft.com/office/drawing/2014/main" id="{20268C36-6852-45CC-A182-547558860DD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43" name="Text Box 1">
          <a:extLst>
            <a:ext uri="{FF2B5EF4-FFF2-40B4-BE49-F238E27FC236}">
              <a16:creationId xmlns:a16="http://schemas.microsoft.com/office/drawing/2014/main" id="{9CB582BE-AE85-4E59-8E1B-99AE99A226C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44" name="Text Box 1">
          <a:extLst>
            <a:ext uri="{FF2B5EF4-FFF2-40B4-BE49-F238E27FC236}">
              <a16:creationId xmlns:a16="http://schemas.microsoft.com/office/drawing/2014/main" id="{539A0207-5757-4804-9973-33DF260D458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45" name="Text Box 1">
          <a:extLst>
            <a:ext uri="{FF2B5EF4-FFF2-40B4-BE49-F238E27FC236}">
              <a16:creationId xmlns:a16="http://schemas.microsoft.com/office/drawing/2014/main" id="{25FFA645-8659-4654-A426-8045FC0E09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46" name="Text Box 1">
          <a:extLst>
            <a:ext uri="{FF2B5EF4-FFF2-40B4-BE49-F238E27FC236}">
              <a16:creationId xmlns:a16="http://schemas.microsoft.com/office/drawing/2014/main" id="{D1FCBEB2-302C-4500-B2E0-5A6B01527E3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47" name="Text Box 1">
          <a:extLst>
            <a:ext uri="{FF2B5EF4-FFF2-40B4-BE49-F238E27FC236}">
              <a16:creationId xmlns:a16="http://schemas.microsoft.com/office/drawing/2014/main" id="{905A923C-D0E7-46BA-8C4A-6293637E528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48" name="Text Box 1">
          <a:extLst>
            <a:ext uri="{FF2B5EF4-FFF2-40B4-BE49-F238E27FC236}">
              <a16:creationId xmlns:a16="http://schemas.microsoft.com/office/drawing/2014/main" id="{349BA9C7-0779-4F3B-B240-C5057447ED6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49" name="Text Box 1">
          <a:extLst>
            <a:ext uri="{FF2B5EF4-FFF2-40B4-BE49-F238E27FC236}">
              <a16:creationId xmlns:a16="http://schemas.microsoft.com/office/drawing/2014/main" id="{F25EA84A-2A18-4E7C-B31B-5440BDE891B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50" name="Text Box 1">
          <a:extLst>
            <a:ext uri="{FF2B5EF4-FFF2-40B4-BE49-F238E27FC236}">
              <a16:creationId xmlns:a16="http://schemas.microsoft.com/office/drawing/2014/main" id="{07C05E62-9D95-4B91-BC9F-C48638CE13A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51" name="Text Box 1">
          <a:extLst>
            <a:ext uri="{FF2B5EF4-FFF2-40B4-BE49-F238E27FC236}">
              <a16:creationId xmlns:a16="http://schemas.microsoft.com/office/drawing/2014/main" id="{1E5E2061-554C-473D-A4AB-2E9507EEE3D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52" name="Text Box 1">
          <a:extLst>
            <a:ext uri="{FF2B5EF4-FFF2-40B4-BE49-F238E27FC236}">
              <a16:creationId xmlns:a16="http://schemas.microsoft.com/office/drawing/2014/main" id="{BC145BC6-626F-4ED6-B8E0-38C83BEE929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53" name="Text Box 1">
          <a:extLst>
            <a:ext uri="{FF2B5EF4-FFF2-40B4-BE49-F238E27FC236}">
              <a16:creationId xmlns:a16="http://schemas.microsoft.com/office/drawing/2014/main" id="{090E6EAE-12D6-4CC0-8BF5-D65D8B1202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54" name="Text Box 1">
          <a:extLst>
            <a:ext uri="{FF2B5EF4-FFF2-40B4-BE49-F238E27FC236}">
              <a16:creationId xmlns:a16="http://schemas.microsoft.com/office/drawing/2014/main" id="{6900C7C3-843D-4567-B9BC-6BC829E690C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55" name="Text Box 1">
          <a:extLst>
            <a:ext uri="{FF2B5EF4-FFF2-40B4-BE49-F238E27FC236}">
              <a16:creationId xmlns:a16="http://schemas.microsoft.com/office/drawing/2014/main" id="{80F5B576-A8E9-4C65-8CBA-AA4D6CC4E97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56" name="Text Box 1">
          <a:extLst>
            <a:ext uri="{FF2B5EF4-FFF2-40B4-BE49-F238E27FC236}">
              <a16:creationId xmlns:a16="http://schemas.microsoft.com/office/drawing/2014/main" id="{FE15C052-D438-4597-AA0D-EEDF3B4E8D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57" name="Text Box 1">
          <a:extLst>
            <a:ext uri="{FF2B5EF4-FFF2-40B4-BE49-F238E27FC236}">
              <a16:creationId xmlns:a16="http://schemas.microsoft.com/office/drawing/2014/main" id="{25DE1762-C206-4599-8176-2E6AC6A6FA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58" name="Text Box 1">
          <a:extLst>
            <a:ext uri="{FF2B5EF4-FFF2-40B4-BE49-F238E27FC236}">
              <a16:creationId xmlns:a16="http://schemas.microsoft.com/office/drawing/2014/main" id="{9BFAED9C-8715-4BDA-86B9-4849048B23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59" name="Text Box 1">
          <a:extLst>
            <a:ext uri="{FF2B5EF4-FFF2-40B4-BE49-F238E27FC236}">
              <a16:creationId xmlns:a16="http://schemas.microsoft.com/office/drawing/2014/main" id="{5AE6A915-767B-4200-9D1E-7C67E5907B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60" name="Text Box 1">
          <a:extLst>
            <a:ext uri="{FF2B5EF4-FFF2-40B4-BE49-F238E27FC236}">
              <a16:creationId xmlns:a16="http://schemas.microsoft.com/office/drawing/2014/main" id="{18369736-9B15-441B-A79A-BB60F83E0F7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61" name="Text Box 1">
          <a:extLst>
            <a:ext uri="{FF2B5EF4-FFF2-40B4-BE49-F238E27FC236}">
              <a16:creationId xmlns:a16="http://schemas.microsoft.com/office/drawing/2014/main" id="{5B7C411F-6223-421F-B54F-367094B8FC9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62" name="Text Box 1">
          <a:extLst>
            <a:ext uri="{FF2B5EF4-FFF2-40B4-BE49-F238E27FC236}">
              <a16:creationId xmlns:a16="http://schemas.microsoft.com/office/drawing/2014/main" id="{E0687B88-4DA2-46DE-BD0A-DDA0D3AF0A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63" name="Text Box 1">
          <a:extLst>
            <a:ext uri="{FF2B5EF4-FFF2-40B4-BE49-F238E27FC236}">
              <a16:creationId xmlns:a16="http://schemas.microsoft.com/office/drawing/2014/main" id="{45C655B2-B756-4190-B5C4-E93E69F51F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64" name="Text Box 1">
          <a:extLst>
            <a:ext uri="{FF2B5EF4-FFF2-40B4-BE49-F238E27FC236}">
              <a16:creationId xmlns:a16="http://schemas.microsoft.com/office/drawing/2014/main" id="{970681B0-390A-4E73-AAF6-4E8458B7EF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65" name="Text Box 1">
          <a:extLst>
            <a:ext uri="{FF2B5EF4-FFF2-40B4-BE49-F238E27FC236}">
              <a16:creationId xmlns:a16="http://schemas.microsoft.com/office/drawing/2014/main" id="{29F53EBA-AAEE-472E-A54F-1A69087684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66" name="Text Box 1">
          <a:extLst>
            <a:ext uri="{FF2B5EF4-FFF2-40B4-BE49-F238E27FC236}">
              <a16:creationId xmlns:a16="http://schemas.microsoft.com/office/drawing/2014/main" id="{96552074-2DD1-4980-BCAF-EDF3C9F15D1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67" name="Text Box 1">
          <a:extLst>
            <a:ext uri="{FF2B5EF4-FFF2-40B4-BE49-F238E27FC236}">
              <a16:creationId xmlns:a16="http://schemas.microsoft.com/office/drawing/2014/main" id="{CC95E25B-9D48-4F5F-8A2B-D50122A1B9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68" name="Text Box 1">
          <a:extLst>
            <a:ext uri="{FF2B5EF4-FFF2-40B4-BE49-F238E27FC236}">
              <a16:creationId xmlns:a16="http://schemas.microsoft.com/office/drawing/2014/main" id="{AED85AE4-3ECB-408C-9DF4-76169A0AD0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69" name="Text Box 1">
          <a:extLst>
            <a:ext uri="{FF2B5EF4-FFF2-40B4-BE49-F238E27FC236}">
              <a16:creationId xmlns:a16="http://schemas.microsoft.com/office/drawing/2014/main" id="{66E1D1B2-87B6-4DEB-8973-04DAD232129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0" name="Text Box 1">
          <a:extLst>
            <a:ext uri="{FF2B5EF4-FFF2-40B4-BE49-F238E27FC236}">
              <a16:creationId xmlns:a16="http://schemas.microsoft.com/office/drawing/2014/main" id="{64446A63-F344-4E10-AB75-41ABAB418EE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1" name="Text Box 1">
          <a:extLst>
            <a:ext uri="{FF2B5EF4-FFF2-40B4-BE49-F238E27FC236}">
              <a16:creationId xmlns:a16="http://schemas.microsoft.com/office/drawing/2014/main" id="{C3EFE289-E08C-4D63-B130-9EDFA6693BD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2" name="Text Box 1">
          <a:extLst>
            <a:ext uri="{FF2B5EF4-FFF2-40B4-BE49-F238E27FC236}">
              <a16:creationId xmlns:a16="http://schemas.microsoft.com/office/drawing/2014/main" id="{0F0C3E6F-B378-4548-A37B-0964704C7B5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3" name="Text Box 1">
          <a:extLst>
            <a:ext uri="{FF2B5EF4-FFF2-40B4-BE49-F238E27FC236}">
              <a16:creationId xmlns:a16="http://schemas.microsoft.com/office/drawing/2014/main" id="{6FC4C8AE-64B5-43A6-9246-797DAC6096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4" name="Text Box 1">
          <a:extLst>
            <a:ext uri="{FF2B5EF4-FFF2-40B4-BE49-F238E27FC236}">
              <a16:creationId xmlns:a16="http://schemas.microsoft.com/office/drawing/2014/main" id="{270B75AA-05EB-40C4-B0F7-E94DBB7313C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5" name="Text Box 1">
          <a:extLst>
            <a:ext uri="{FF2B5EF4-FFF2-40B4-BE49-F238E27FC236}">
              <a16:creationId xmlns:a16="http://schemas.microsoft.com/office/drawing/2014/main" id="{EB1A6360-F710-41BB-BA3E-510AEC553EC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6" name="Text Box 1">
          <a:extLst>
            <a:ext uri="{FF2B5EF4-FFF2-40B4-BE49-F238E27FC236}">
              <a16:creationId xmlns:a16="http://schemas.microsoft.com/office/drawing/2014/main" id="{76E16115-D2E6-4CFC-A0EC-07F2EFB946E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7" name="Text Box 1">
          <a:extLst>
            <a:ext uri="{FF2B5EF4-FFF2-40B4-BE49-F238E27FC236}">
              <a16:creationId xmlns:a16="http://schemas.microsoft.com/office/drawing/2014/main" id="{A7C07769-B586-4940-94C1-8C1406BE588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8" name="Text Box 1">
          <a:extLst>
            <a:ext uri="{FF2B5EF4-FFF2-40B4-BE49-F238E27FC236}">
              <a16:creationId xmlns:a16="http://schemas.microsoft.com/office/drawing/2014/main" id="{8005FEB4-976F-4A5A-9178-65BD5757490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79" name="Text Box 1">
          <a:extLst>
            <a:ext uri="{FF2B5EF4-FFF2-40B4-BE49-F238E27FC236}">
              <a16:creationId xmlns:a16="http://schemas.microsoft.com/office/drawing/2014/main" id="{CB0A4DFD-CF77-4414-899C-4AD82BA098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80" name="Text Box 1">
          <a:extLst>
            <a:ext uri="{FF2B5EF4-FFF2-40B4-BE49-F238E27FC236}">
              <a16:creationId xmlns:a16="http://schemas.microsoft.com/office/drawing/2014/main" id="{11978C8A-51E3-47EF-999C-22833A56F91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081" name="Text Box 1">
          <a:extLst>
            <a:ext uri="{FF2B5EF4-FFF2-40B4-BE49-F238E27FC236}">
              <a16:creationId xmlns:a16="http://schemas.microsoft.com/office/drawing/2014/main" id="{DDE417AC-7E47-4E16-A3F7-BAEAE9393CC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82" name="Text Box 1">
          <a:extLst>
            <a:ext uri="{FF2B5EF4-FFF2-40B4-BE49-F238E27FC236}">
              <a16:creationId xmlns:a16="http://schemas.microsoft.com/office/drawing/2014/main" id="{D1A4D731-17FE-47FC-AEB5-98AB34E6068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83" name="Text Box 1">
          <a:extLst>
            <a:ext uri="{FF2B5EF4-FFF2-40B4-BE49-F238E27FC236}">
              <a16:creationId xmlns:a16="http://schemas.microsoft.com/office/drawing/2014/main" id="{3343ADCA-3F21-4397-BD49-48491A8345C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84" name="Text Box 1">
          <a:extLst>
            <a:ext uri="{FF2B5EF4-FFF2-40B4-BE49-F238E27FC236}">
              <a16:creationId xmlns:a16="http://schemas.microsoft.com/office/drawing/2014/main" id="{AD9ECEC7-565C-4796-8F31-883F287FC35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85" name="Text Box 1">
          <a:extLst>
            <a:ext uri="{FF2B5EF4-FFF2-40B4-BE49-F238E27FC236}">
              <a16:creationId xmlns:a16="http://schemas.microsoft.com/office/drawing/2014/main" id="{3288DA15-4130-46B5-8B18-FE6B9D4BF19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86" name="Text Box 1">
          <a:extLst>
            <a:ext uri="{FF2B5EF4-FFF2-40B4-BE49-F238E27FC236}">
              <a16:creationId xmlns:a16="http://schemas.microsoft.com/office/drawing/2014/main" id="{13E4419A-A531-4589-8643-9B3E18CCA7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87" name="Text Box 1">
          <a:extLst>
            <a:ext uri="{FF2B5EF4-FFF2-40B4-BE49-F238E27FC236}">
              <a16:creationId xmlns:a16="http://schemas.microsoft.com/office/drawing/2014/main" id="{15FEE50B-4268-4D90-8EA7-E399C45778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88" name="Text Box 1">
          <a:extLst>
            <a:ext uri="{FF2B5EF4-FFF2-40B4-BE49-F238E27FC236}">
              <a16:creationId xmlns:a16="http://schemas.microsoft.com/office/drawing/2014/main" id="{46C94524-212C-4F48-B9EB-2A6763366CA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89" name="Text Box 1">
          <a:extLst>
            <a:ext uri="{FF2B5EF4-FFF2-40B4-BE49-F238E27FC236}">
              <a16:creationId xmlns:a16="http://schemas.microsoft.com/office/drawing/2014/main" id="{A647496D-D0F9-42C2-8F1E-86198222CB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90" name="Text Box 1">
          <a:extLst>
            <a:ext uri="{FF2B5EF4-FFF2-40B4-BE49-F238E27FC236}">
              <a16:creationId xmlns:a16="http://schemas.microsoft.com/office/drawing/2014/main" id="{36EF9B3E-DE75-43D1-8DF4-86A1A40E39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91" name="Text Box 1">
          <a:extLst>
            <a:ext uri="{FF2B5EF4-FFF2-40B4-BE49-F238E27FC236}">
              <a16:creationId xmlns:a16="http://schemas.microsoft.com/office/drawing/2014/main" id="{4C996893-D16E-40AA-B1D1-B0AB82FBC5F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92" name="Text Box 1">
          <a:extLst>
            <a:ext uri="{FF2B5EF4-FFF2-40B4-BE49-F238E27FC236}">
              <a16:creationId xmlns:a16="http://schemas.microsoft.com/office/drawing/2014/main" id="{697273C0-AF1F-4329-B07D-A16D3D3527E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93" name="Text Box 1">
          <a:extLst>
            <a:ext uri="{FF2B5EF4-FFF2-40B4-BE49-F238E27FC236}">
              <a16:creationId xmlns:a16="http://schemas.microsoft.com/office/drawing/2014/main" id="{B14BE31E-268C-452F-8BF9-958299663E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94" name="Text Box 1">
          <a:extLst>
            <a:ext uri="{FF2B5EF4-FFF2-40B4-BE49-F238E27FC236}">
              <a16:creationId xmlns:a16="http://schemas.microsoft.com/office/drawing/2014/main" id="{BCC23E03-9553-4A57-BAA5-3E7ADAE481E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95" name="Text Box 1">
          <a:extLst>
            <a:ext uri="{FF2B5EF4-FFF2-40B4-BE49-F238E27FC236}">
              <a16:creationId xmlns:a16="http://schemas.microsoft.com/office/drawing/2014/main" id="{6E1B2502-EA2A-4614-9D6B-64643D32BE0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96" name="Text Box 1">
          <a:extLst>
            <a:ext uri="{FF2B5EF4-FFF2-40B4-BE49-F238E27FC236}">
              <a16:creationId xmlns:a16="http://schemas.microsoft.com/office/drawing/2014/main" id="{B3196097-7134-49DC-838D-5B0961D642E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097" name="Text Box 1">
          <a:extLst>
            <a:ext uri="{FF2B5EF4-FFF2-40B4-BE49-F238E27FC236}">
              <a16:creationId xmlns:a16="http://schemas.microsoft.com/office/drawing/2014/main" id="{EF22F1E7-3EA5-46C1-BCB3-A2B068A701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098" name="Text Box 1">
          <a:extLst>
            <a:ext uri="{FF2B5EF4-FFF2-40B4-BE49-F238E27FC236}">
              <a16:creationId xmlns:a16="http://schemas.microsoft.com/office/drawing/2014/main" id="{53A8B69B-BE2F-4872-B3B2-15E83094961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099" name="Text Box 1">
          <a:extLst>
            <a:ext uri="{FF2B5EF4-FFF2-40B4-BE49-F238E27FC236}">
              <a16:creationId xmlns:a16="http://schemas.microsoft.com/office/drawing/2014/main" id="{FAB63EB4-F088-4D9B-8010-1B9AA337DA0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00" name="Text Box 1">
          <a:extLst>
            <a:ext uri="{FF2B5EF4-FFF2-40B4-BE49-F238E27FC236}">
              <a16:creationId xmlns:a16="http://schemas.microsoft.com/office/drawing/2014/main" id="{2BE4686C-5CE0-43E6-B77E-6667FEED76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01" name="Text Box 1">
          <a:extLst>
            <a:ext uri="{FF2B5EF4-FFF2-40B4-BE49-F238E27FC236}">
              <a16:creationId xmlns:a16="http://schemas.microsoft.com/office/drawing/2014/main" id="{A1640B8A-A85B-45B1-A735-3EBD569B5C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02" name="Text Box 1">
          <a:extLst>
            <a:ext uri="{FF2B5EF4-FFF2-40B4-BE49-F238E27FC236}">
              <a16:creationId xmlns:a16="http://schemas.microsoft.com/office/drawing/2014/main" id="{67516D07-2482-438A-AA96-AD47473136C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03" name="Text Box 1">
          <a:extLst>
            <a:ext uri="{FF2B5EF4-FFF2-40B4-BE49-F238E27FC236}">
              <a16:creationId xmlns:a16="http://schemas.microsoft.com/office/drawing/2014/main" id="{FF5A4759-127A-4292-970F-DBE6EE7F8AD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04" name="Text Box 1">
          <a:extLst>
            <a:ext uri="{FF2B5EF4-FFF2-40B4-BE49-F238E27FC236}">
              <a16:creationId xmlns:a16="http://schemas.microsoft.com/office/drawing/2014/main" id="{2BE8A5C2-BB84-4983-9566-8C4F7D97B1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05" name="Text Box 1">
          <a:extLst>
            <a:ext uri="{FF2B5EF4-FFF2-40B4-BE49-F238E27FC236}">
              <a16:creationId xmlns:a16="http://schemas.microsoft.com/office/drawing/2014/main" id="{319482E7-E3B1-4054-8489-A9223A0C652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06" name="Text Box 1">
          <a:extLst>
            <a:ext uri="{FF2B5EF4-FFF2-40B4-BE49-F238E27FC236}">
              <a16:creationId xmlns:a16="http://schemas.microsoft.com/office/drawing/2014/main" id="{077B9951-8D25-4269-8732-20A82506E4F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07" name="Text Box 1">
          <a:extLst>
            <a:ext uri="{FF2B5EF4-FFF2-40B4-BE49-F238E27FC236}">
              <a16:creationId xmlns:a16="http://schemas.microsoft.com/office/drawing/2014/main" id="{7FADC0F7-9812-4E5F-84F4-7DD63BA45E7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08" name="Text Box 1">
          <a:extLst>
            <a:ext uri="{FF2B5EF4-FFF2-40B4-BE49-F238E27FC236}">
              <a16:creationId xmlns:a16="http://schemas.microsoft.com/office/drawing/2014/main" id="{3A30A3A5-003F-496F-99FB-2B02618F763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09" name="Text Box 1">
          <a:extLst>
            <a:ext uri="{FF2B5EF4-FFF2-40B4-BE49-F238E27FC236}">
              <a16:creationId xmlns:a16="http://schemas.microsoft.com/office/drawing/2014/main" id="{E4817681-390C-4BE5-9B55-92CD1CDE963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0" name="Text Box 1">
          <a:extLst>
            <a:ext uri="{FF2B5EF4-FFF2-40B4-BE49-F238E27FC236}">
              <a16:creationId xmlns:a16="http://schemas.microsoft.com/office/drawing/2014/main" id="{ADE33237-C0A6-47BB-8A4D-3F0BAD27CD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1" name="Text Box 1">
          <a:extLst>
            <a:ext uri="{FF2B5EF4-FFF2-40B4-BE49-F238E27FC236}">
              <a16:creationId xmlns:a16="http://schemas.microsoft.com/office/drawing/2014/main" id="{7118D3B5-AEC3-46A2-9101-04B90520041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2" name="Text Box 1">
          <a:extLst>
            <a:ext uri="{FF2B5EF4-FFF2-40B4-BE49-F238E27FC236}">
              <a16:creationId xmlns:a16="http://schemas.microsoft.com/office/drawing/2014/main" id="{F76933F4-B3BD-4612-9D1B-7F5CCB13B8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3" name="Text Box 1">
          <a:extLst>
            <a:ext uri="{FF2B5EF4-FFF2-40B4-BE49-F238E27FC236}">
              <a16:creationId xmlns:a16="http://schemas.microsoft.com/office/drawing/2014/main" id="{E60D733B-9537-4726-9DFE-5FBFD26D27C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14" name="Text Box 1">
          <a:extLst>
            <a:ext uri="{FF2B5EF4-FFF2-40B4-BE49-F238E27FC236}">
              <a16:creationId xmlns:a16="http://schemas.microsoft.com/office/drawing/2014/main" id="{3E94543C-7606-441B-A67D-FC0BC504494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15" name="Text Box 1">
          <a:extLst>
            <a:ext uri="{FF2B5EF4-FFF2-40B4-BE49-F238E27FC236}">
              <a16:creationId xmlns:a16="http://schemas.microsoft.com/office/drawing/2014/main" id="{593D50B0-AF62-4DF0-8901-C3EA1BB1599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16" name="Text Box 1">
          <a:extLst>
            <a:ext uri="{FF2B5EF4-FFF2-40B4-BE49-F238E27FC236}">
              <a16:creationId xmlns:a16="http://schemas.microsoft.com/office/drawing/2014/main" id="{C2B2E669-0714-497E-A905-FCD8E25A4EF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17" name="Text Box 1">
          <a:extLst>
            <a:ext uri="{FF2B5EF4-FFF2-40B4-BE49-F238E27FC236}">
              <a16:creationId xmlns:a16="http://schemas.microsoft.com/office/drawing/2014/main" id="{DC9B635E-6857-4477-B7FD-0EF4ADE1BD3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8" name="Text Box 1">
          <a:extLst>
            <a:ext uri="{FF2B5EF4-FFF2-40B4-BE49-F238E27FC236}">
              <a16:creationId xmlns:a16="http://schemas.microsoft.com/office/drawing/2014/main" id="{B1DC84E5-4151-4D1C-B74D-0FFFC32DB26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19" name="Text Box 1">
          <a:extLst>
            <a:ext uri="{FF2B5EF4-FFF2-40B4-BE49-F238E27FC236}">
              <a16:creationId xmlns:a16="http://schemas.microsoft.com/office/drawing/2014/main" id="{C79D9F7D-C89E-497F-8065-D38C2FF5E65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20" name="Text Box 1">
          <a:extLst>
            <a:ext uri="{FF2B5EF4-FFF2-40B4-BE49-F238E27FC236}">
              <a16:creationId xmlns:a16="http://schemas.microsoft.com/office/drawing/2014/main" id="{82F6D2CA-E9A1-4F47-B673-BB52E521E9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21" name="Text Box 1">
          <a:extLst>
            <a:ext uri="{FF2B5EF4-FFF2-40B4-BE49-F238E27FC236}">
              <a16:creationId xmlns:a16="http://schemas.microsoft.com/office/drawing/2014/main" id="{9243EA9E-2C02-4D8C-B5BE-8F6433889C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22" name="Text Box 1">
          <a:extLst>
            <a:ext uri="{FF2B5EF4-FFF2-40B4-BE49-F238E27FC236}">
              <a16:creationId xmlns:a16="http://schemas.microsoft.com/office/drawing/2014/main" id="{2C22F8D3-EE73-415C-BE5E-76921677ABE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23" name="Text Box 1">
          <a:extLst>
            <a:ext uri="{FF2B5EF4-FFF2-40B4-BE49-F238E27FC236}">
              <a16:creationId xmlns:a16="http://schemas.microsoft.com/office/drawing/2014/main" id="{E5E77537-044D-4A0E-A8E5-DD570738548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24" name="Text Box 1">
          <a:extLst>
            <a:ext uri="{FF2B5EF4-FFF2-40B4-BE49-F238E27FC236}">
              <a16:creationId xmlns:a16="http://schemas.microsoft.com/office/drawing/2014/main" id="{E9166197-711E-426B-9C77-E8759C29A9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25" name="Text Box 1">
          <a:extLst>
            <a:ext uri="{FF2B5EF4-FFF2-40B4-BE49-F238E27FC236}">
              <a16:creationId xmlns:a16="http://schemas.microsoft.com/office/drawing/2014/main" id="{4E5CD905-D14F-45E9-A43D-2479276425F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26" name="Text Box 1">
          <a:extLst>
            <a:ext uri="{FF2B5EF4-FFF2-40B4-BE49-F238E27FC236}">
              <a16:creationId xmlns:a16="http://schemas.microsoft.com/office/drawing/2014/main" id="{7F778171-EB89-4A9B-8B3F-4D3A17A291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27" name="Text Box 1">
          <a:extLst>
            <a:ext uri="{FF2B5EF4-FFF2-40B4-BE49-F238E27FC236}">
              <a16:creationId xmlns:a16="http://schemas.microsoft.com/office/drawing/2014/main" id="{A27B89E9-733D-44DA-87AD-68BB0B1B4A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28" name="Text Box 1">
          <a:extLst>
            <a:ext uri="{FF2B5EF4-FFF2-40B4-BE49-F238E27FC236}">
              <a16:creationId xmlns:a16="http://schemas.microsoft.com/office/drawing/2014/main" id="{710FF3DA-417B-41FF-AA31-DE825F26D0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29" name="Text Box 1">
          <a:extLst>
            <a:ext uri="{FF2B5EF4-FFF2-40B4-BE49-F238E27FC236}">
              <a16:creationId xmlns:a16="http://schemas.microsoft.com/office/drawing/2014/main" id="{3A3D7172-707A-4AF5-A6A8-6D1460F730C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30" name="Text Box 1">
          <a:extLst>
            <a:ext uri="{FF2B5EF4-FFF2-40B4-BE49-F238E27FC236}">
              <a16:creationId xmlns:a16="http://schemas.microsoft.com/office/drawing/2014/main" id="{60F03D1B-268C-4092-A07F-E3E11EC5B2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31" name="Text Box 1">
          <a:extLst>
            <a:ext uri="{FF2B5EF4-FFF2-40B4-BE49-F238E27FC236}">
              <a16:creationId xmlns:a16="http://schemas.microsoft.com/office/drawing/2014/main" id="{AA3F567A-3931-4267-AAD4-1D5BBA944B7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4FD75D55-3DED-47C6-B985-5F7F183CF6A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33" name="Text Box 1">
          <a:extLst>
            <a:ext uri="{FF2B5EF4-FFF2-40B4-BE49-F238E27FC236}">
              <a16:creationId xmlns:a16="http://schemas.microsoft.com/office/drawing/2014/main" id="{A5EA9FB4-BF99-4544-8417-C7074DC5DA0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34" name="Text Box 1">
          <a:extLst>
            <a:ext uri="{FF2B5EF4-FFF2-40B4-BE49-F238E27FC236}">
              <a16:creationId xmlns:a16="http://schemas.microsoft.com/office/drawing/2014/main" id="{E1309C74-B12F-40C5-8E11-B2FA6416724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35" name="Text Box 1">
          <a:extLst>
            <a:ext uri="{FF2B5EF4-FFF2-40B4-BE49-F238E27FC236}">
              <a16:creationId xmlns:a16="http://schemas.microsoft.com/office/drawing/2014/main" id="{0DF34078-A5C8-4611-A22C-BAFDC051998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36" name="Text Box 1">
          <a:extLst>
            <a:ext uri="{FF2B5EF4-FFF2-40B4-BE49-F238E27FC236}">
              <a16:creationId xmlns:a16="http://schemas.microsoft.com/office/drawing/2014/main" id="{50810D1E-B81B-4D9E-9364-19254A98095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37" name="Text Box 1">
          <a:extLst>
            <a:ext uri="{FF2B5EF4-FFF2-40B4-BE49-F238E27FC236}">
              <a16:creationId xmlns:a16="http://schemas.microsoft.com/office/drawing/2014/main" id="{0B437244-7097-4DF0-86C5-C04B40B381A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38" name="Text Box 1">
          <a:extLst>
            <a:ext uri="{FF2B5EF4-FFF2-40B4-BE49-F238E27FC236}">
              <a16:creationId xmlns:a16="http://schemas.microsoft.com/office/drawing/2014/main" id="{0CE5542D-A6F7-457D-948C-161DA3916A8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39" name="Text Box 1">
          <a:extLst>
            <a:ext uri="{FF2B5EF4-FFF2-40B4-BE49-F238E27FC236}">
              <a16:creationId xmlns:a16="http://schemas.microsoft.com/office/drawing/2014/main" id="{3B83E16F-2F5F-4274-ABA6-1F0B7823425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40" name="Text Box 1">
          <a:extLst>
            <a:ext uri="{FF2B5EF4-FFF2-40B4-BE49-F238E27FC236}">
              <a16:creationId xmlns:a16="http://schemas.microsoft.com/office/drawing/2014/main" id="{C9018CF7-1B5E-41C4-85B8-F0B68C1A881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41" name="Text Box 1">
          <a:extLst>
            <a:ext uri="{FF2B5EF4-FFF2-40B4-BE49-F238E27FC236}">
              <a16:creationId xmlns:a16="http://schemas.microsoft.com/office/drawing/2014/main" id="{32C53543-D988-4B64-8912-92D1E544E4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42" name="Text Box 1">
          <a:extLst>
            <a:ext uri="{FF2B5EF4-FFF2-40B4-BE49-F238E27FC236}">
              <a16:creationId xmlns:a16="http://schemas.microsoft.com/office/drawing/2014/main" id="{F403CDF7-B494-40B3-B122-44E7495D45C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43" name="Text Box 1">
          <a:extLst>
            <a:ext uri="{FF2B5EF4-FFF2-40B4-BE49-F238E27FC236}">
              <a16:creationId xmlns:a16="http://schemas.microsoft.com/office/drawing/2014/main" id="{2F04B64D-C951-417D-A086-6848E082F04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44" name="Text Box 1">
          <a:extLst>
            <a:ext uri="{FF2B5EF4-FFF2-40B4-BE49-F238E27FC236}">
              <a16:creationId xmlns:a16="http://schemas.microsoft.com/office/drawing/2014/main" id="{9CE9B066-F690-459B-9A75-1A79C615B6A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45" name="Text Box 1">
          <a:extLst>
            <a:ext uri="{FF2B5EF4-FFF2-40B4-BE49-F238E27FC236}">
              <a16:creationId xmlns:a16="http://schemas.microsoft.com/office/drawing/2014/main" id="{2973EE52-2665-4FFA-82CA-960BC0F70F3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46" name="Text Box 1">
          <a:extLst>
            <a:ext uri="{FF2B5EF4-FFF2-40B4-BE49-F238E27FC236}">
              <a16:creationId xmlns:a16="http://schemas.microsoft.com/office/drawing/2014/main" id="{DFFB2886-DAE1-4BC4-97DF-01CE4B27822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47" name="Text Box 1">
          <a:extLst>
            <a:ext uri="{FF2B5EF4-FFF2-40B4-BE49-F238E27FC236}">
              <a16:creationId xmlns:a16="http://schemas.microsoft.com/office/drawing/2014/main" id="{8CD7F222-C8CA-4590-99C7-4ED98019B6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48" name="Text Box 1">
          <a:extLst>
            <a:ext uri="{FF2B5EF4-FFF2-40B4-BE49-F238E27FC236}">
              <a16:creationId xmlns:a16="http://schemas.microsoft.com/office/drawing/2014/main" id="{20E8F18F-D4A7-48E0-B13A-C609CAD9515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49" name="Text Box 1">
          <a:extLst>
            <a:ext uri="{FF2B5EF4-FFF2-40B4-BE49-F238E27FC236}">
              <a16:creationId xmlns:a16="http://schemas.microsoft.com/office/drawing/2014/main" id="{6392FFBC-CA8C-4265-AEC1-DDAF06F2C37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0" name="Text Box 1">
          <a:extLst>
            <a:ext uri="{FF2B5EF4-FFF2-40B4-BE49-F238E27FC236}">
              <a16:creationId xmlns:a16="http://schemas.microsoft.com/office/drawing/2014/main" id="{A77D98DF-4C1F-4827-B3A4-533BE5A8781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1" name="Text Box 1">
          <a:extLst>
            <a:ext uri="{FF2B5EF4-FFF2-40B4-BE49-F238E27FC236}">
              <a16:creationId xmlns:a16="http://schemas.microsoft.com/office/drawing/2014/main" id="{775C71E2-7F57-4CD9-A604-DA0F18416F8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2" name="Text Box 1">
          <a:extLst>
            <a:ext uri="{FF2B5EF4-FFF2-40B4-BE49-F238E27FC236}">
              <a16:creationId xmlns:a16="http://schemas.microsoft.com/office/drawing/2014/main" id="{192D7BCD-AF20-4CEB-A1B0-762189F591F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3" name="Text Box 1">
          <a:extLst>
            <a:ext uri="{FF2B5EF4-FFF2-40B4-BE49-F238E27FC236}">
              <a16:creationId xmlns:a16="http://schemas.microsoft.com/office/drawing/2014/main" id="{88BF9396-CC60-4329-8444-4F27ACF7F60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54" name="Text Box 1">
          <a:extLst>
            <a:ext uri="{FF2B5EF4-FFF2-40B4-BE49-F238E27FC236}">
              <a16:creationId xmlns:a16="http://schemas.microsoft.com/office/drawing/2014/main" id="{EB7CD6DD-E849-4807-8160-E18830ACAF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55" name="Text Box 1">
          <a:extLst>
            <a:ext uri="{FF2B5EF4-FFF2-40B4-BE49-F238E27FC236}">
              <a16:creationId xmlns:a16="http://schemas.microsoft.com/office/drawing/2014/main" id="{6F33F287-2D9F-4783-A614-261ABFC821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56" name="Text Box 1">
          <a:extLst>
            <a:ext uri="{FF2B5EF4-FFF2-40B4-BE49-F238E27FC236}">
              <a16:creationId xmlns:a16="http://schemas.microsoft.com/office/drawing/2014/main" id="{09BB05C8-9FA6-4E68-82C9-54A1B81221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57" name="Text Box 1">
          <a:extLst>
            <a:ext uri="{FF2B5EF4-FFF2-40B4-BE49-F238E27FC236}">
              <a16:creationId xmlns:a16="http://schemas.microsoft.com/office/drawing/2014/main" id="{631A0403-4C72-45A9-9B7D-3C8D7C4212B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8" name="Text Box 1">
          <a:extLst>
            <a:ext uri="{FF2B5EF4-FFF2-40B4-BE49-F238E27FC236}">
              <a16:creationId xmlns:a16="http://schemas.microsoft.com/office/drawing/2014/main" id="{44F7D1E5-62D2-4615-9F68-FA5A525D794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59" name="Text Box 1">
          <a:extLst>
            <a:ext uri="{FF2B5EF4-FFF2-40B4-BE49-F238E27FC236}">
              <a16:creationId xmlns:a16="http://schemas.microsoft.com/office/drawing/2014/main" id="{6258DBBA-B7D6-4524-BC6D-E159BEE66E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60" name="Text Box 1">
          <a:extLst>
            <a:ext uri="{FF2B5EF4-FFF2-40B4-BE49-F238E27FC236}">
              <a16:creationId xmlns:a16="http://schemas.microsoft.com/office/drawing/2014/main" id="{6379CFDC-6838-450A-8134-66017266DE7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61" name="Text Box 1">
          <a:extLst>
            <a:ext uri="{FF2B5EF4-FFF2-40B4-BE49-F238E27FC236}">
              <a16:creationId xmlns:a16="http://schemas.microsoft.com/office/drawing/2014/main" id="{CE9B4C91-E749-4970-AF79-55E8F815E49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62" name="Text Box 1">
          <a:extLst>
            <a:ext uri="{FF2B5EF4-FFF2-40B4-BE49-F238E27FC236}">
              <a16:creationId xmlns:a16="http://schemas.microsoft.com/office/drawing/2014/main" id="{0E3B175A-48CD-4005-8B6A-959FE92017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63" name="Text Box 1">
          <a:extLst>
            <a:ext uri="{FF2B5EF4-FFF2-40B4-BE49-F238E27FC236}">
              <a16:creationId xmlns:a16="http://schemas.microsoft.com/office/drawing/2014/main" id="{7463CD59-1D5E-44E2-9207-D721F6343D0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64" name="Text Box 1">
          <a:extLst>
            <a:ext uri="{FF2B5EF4-FFF2-40B4-BE49-F238E27FC236}">
              <a16:creationId xmlns:a16="http://schemas.microsoft.com/office/drawing/2014/main" id="{F1B10FCB-2BDA-4EA7-B0FC-5CB6073F05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65" name="Text Box 1">
          <a:extLst>
            <a:ext uri="{FF2B5EF4-FFF2-40B4-BE49-F238E27FC236}">
              <a16:creationId xmlns:a16="http://schemas.microsoft.com/office/drawing/2014/main" id="{67B76AC6-656A-480D-BACE-546A674381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66" name="Text Box 1">
          <a:extLst>
            <a:ext uri="{FF2B5EF4-FFF2-40B4-BE49-F238E27FC236}">
              <a16:creationId xmlns:a16="http://schemas.microsoft.com/office/drawing/2014/main" id="{3082904E-559F-43AC-8499-FBC65AB7CE6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67" name="Text Box 1">
          <a:extLst>
            <a:ext uri="{FF2B5EF4-FFF2-40B4-BE49-F238E27FC236}">
              <a16:creationId xmlns:a16="http://schemas.microsoft.com/office/drawing/2014/main" id="{D8A2D4C5-0223-45BF-98F7-0AFCB678905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68" name="Text Box 1">
          <a:extLst>
            <a:ext uri="{FF2B5EF4-FFF2-40B4-BE49-F238E27FC236}">
              <a16:creationId xmlns:a16="http://schemas.microsoft.com/office/drawing/2014/main" id="{FFA8FCE4-D99F-4E13-97CB-27F0D7C234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D0610AE7-9D90-4DB4-ABFC-5C4EA646AD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70" name="Text Box 1">
          <a:extLst>
            <a:ext uri="{FF2B5EF4-FFF2-40B4-BE49-F238E27FC236}">
              <a16:creationId xmlns:a16="http://schemas.microsoft.com/office/drawing/2014/main" id="{56C8F462-3A55-4F57-9545-F7D10F788E6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C554C6F1-7265-41C6-A7C8-F99FDE122EA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72" name="Text Box 1">
          <a:extLst>
            <a:ext uri="{FF2B5EF4-FFF2-40B4-BE49-F238E27FC236}">
              <a16:creationId xmlns:a16="http://schemas.microsoft.com/office/drawing/2014/main" id="{D9A0CF0C-5F19-4BCA-B8C5-F9B5A6AF802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73" name="Text Box 1">
          <a:extLst>
            <a:ext uri="{FF2B5EF4-FFF2-40B4-BE49-F238E27FC236}">
              <a16:creationId xmlns:a16="http://schemas.microsoft.com/office/drawing/2014/main" id="{5DD5DCDF-063C-4165-AF58-7C5953C0549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74" name="Text Box 1">
          <a:extLst>
            <a:ext uri="{FF2B5EF4-FFF2-40B4-BE49-F238E27FC236}">
              <a16:creationId xmlns:a16="http://schemas.microsoft.com/office/drawing/2014/main" id="{BCC1E37E-CFA2-4747-8DD1-9F78A43C77F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75" name="Text Box 1">
          <a:extLst>
            <a:ext uri="{FF2B5EF4-FFF2-40B4-BE49-F238E27FC236}">
              <a16:creationId xmlns:a16="http://schemas.microsoft.com/office/drawing/2014/main" id="{C4270102-9C07-4200-A8A1-2D5DB57052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76" name="Text Box 1">
          <a:extLst>
            <a:ext uri="{FF2B5EF4-FFF2-40B4-BE49-F238E27FC236}">
              <a16:creationId xmlns:a16="http://schemas.microsoft.com/office/drawing/2014/main" id="{19699A67-35BA-488B-85EC-494FED3FCBB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77" name="Text Box 1">
          <a:extLst>
            <a:ext uri="{FF2B5EF4-FFF2-40B4-BE49-F238E27FC236}">
              <a16:creationId xmlns:a16="http://schemas.microsoft.com/office/drawing/2014/main" id="{025B111B-F96A-41D1-AC0D-2A07E515AA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78" name="Text Box 1">
          <a:extLst>
            <a:ext uri="{FF2B5EF4-FFF2-40B4-BE49-F238E27FC236}">
              <a16:creationId xmlns:a16="http://schemas.microsoft.com/office/drawing/2014/main" id="{DFF11B96-8580-40F1-8A17-DE4B7BFFDB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79" name="Text Box 1">
          <a:extLst>
            <a:ext uri="{FF2B5EF4-FFF2-40B4-BE49-F238E27FC236}">
              <a16:creationId xmlns:a16="http://schemas.microsoft.com/office/drawing/2014/main" id="{5D196DDA-F349-46DC-AFF5-58DAEB16D22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80" name="Text Box 1">
          <a:extLst>
            <a:ext uri="{FF2B5EF4-FFF2-40B4-BE49-F238E27FC236}">
              <a16:creationId xmlns:a16="http://schemas.microsoft.com/office/drawing/2014/main" id="{D8B72FB5-0B68-4CC1-BE9A-F9A1332EB46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81" name="Text Box 1">
          <a:extLst>
            <a:ext uri="{FF2B5EF4-FFF2-40B4-BE49-F238E27FC236}">
              <a16:creationId xmlns:a16="http://schemas.microsoft.com/office/drawing/2014/main" id="{850D885B-4AB8-4294-BFB2-9FE396E0ACE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82" name="Text Box 1">
          <a:extLst>
            <a:ext uri="{FF2B5EF4-FFF2-40B4-BE49-F238E27FC236}">
              <a16:creationId xmlns:a16="http://schemas.microsoft.com/office/drawing/2014/main" id="{2FFD0E11-D758-4529-AAE0-40623B662FB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83" name="Text Box 1">
          <a:extLst>
            <a:ext uri="{FF2B5EF4-FFF2-40B4-BE49-F238E27FC236}">
              <a16:creationId xmlns:a16="http://schemas.microsoft.com/office/drawing/2014/main" id="{662B0A4F-47BD-488F-AE0E-070E1732C83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84" name="Text Box 1">
          <a:extLst>
            <a:ext uri="{FF2B5EF4-FFF2-40B4-BE49-F238E27FC236}">
              <a16:creationId xmlns:a16="http://schemas.microsoft.com/office/drawing/2014/main" id="{DEA934BD-DA10-4EA3-9082-40405A8E11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85" name="Text Box 1">
          <a:extLst>
            <a:ext uri="{FF2B5EF4-FFF2-40B4-BE49-F238E27FC236}">
              <a16:creationId xmlns:a16="http://schemas.microsoft.com/office/drawing/2014/main" id="{0B3D7BA0-CCC1-409C-8B88-B97ED74D7A7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86" name="Text Box 1">
          <a:extLst>
            <a:ext uri="{FF2B5EF4-FFF2-40B4-BE49-F238E27FC236}">
              <a16:creationId xmlns:a16="http://schemas.microsoft.com/office/drawing/2014/main" id="{2A06FF45-F7B1-4D84-89B2-C6A6D98EBE5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87" name="Text Box 1">
          <a:extLst>
            <a:ext uri="{FF2B5EF4-FFF2-40B4-BE49-F238E27FC236}">
              <a16:creationId xmlns:a16="http://schemas.microsoft.com/office/drawing/2014/main" id="{C93FE8E8-7639-4860-A814-9E467180A30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88" name="Text Box 1">
          <a:extLst>
            <a:ext uri="{FF2B5EF4-FFF2-40B4-BE49-F238E27FC236}">
              <a16:creationId xmlns:a16="http://schemas.microsoft.com/office/drawing/2014/main" id="{F8B1D4BD-C77F-4DDB-9302-8C04281B5E5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189" name="Text Box 1">
          <a:extLst>
            <a:ext uri="{FF2B5EF4-FFF2-40B4-BE49-F238E27FC236}">
              <a16:creationId xmlns:a16="http://schemas.microsoft.com/office/drawing/2014/main" id="{6ABE01A5-5FC0-456A-8842-38E081C365F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90" name="Text Box 1">
          <a:extLst>
            <a:ext uri="{FF2B5EF4-FFF2-40B4-BE49-F238E27FC236}">
              <a16:creationId xmlns:a16="http://schemas.microsoft.com/office/drawing/2014/main" id="{5BEFA84D-BF9F-4679-B578-4CA63F1617D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91" name="Text Box 1">
          <a:extLst>
            <a:ext uri="{FF2B5EF4-FFF2-40B4-BE49-F238E27FC236}">
              <a16:creationId xmlns:a16="http://schemas.microsoft.com/office/drawing/2014/main" id="{595ADEC6-4810-4F4C-84A1-A1353A74C92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92" name="Text Box 1">
          <a:extLst>
            <a:ext uri="{FF2B5EF4-FFF2-40B4-BE49-F238E27FC236}">
              <a16:creationId xmlns:a16="http://schemas.microsoft.com/office/drawing/2014/main" id="{DE362DFE-1007-4D9C-83FA-CFFCDCF010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193" name="Text Box 1">
          <a:extLst>
            <a:ext uri="{FF2B5EF4-FFF2-40B4-BE49-F238E27FC236}">
              <a16:creationId xmlns:a16="http://schemas.microsoft.com/office/drawing/2014/main" id="{7F4E02F6-7EF2-46DD-BA40-A7ED5D7E697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94" name="Text Box 1">
          <a:extLst>
            <a:ext uri="{FF2B5EF4-FFF2-40B4-BE49-F238E27FC236}">
              <a16:creationId xmlns:a16="http://schemas.microsoft.com/office/drawing/2014/main" id="{3C276701-65D8-4162-BFEE-0EECAC9F69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95" name="Text Box 1">
          <a:extLst>
            <a:ext uri="{FF2B5EF4-FFF2-40B4-BE49-F238E27FC236}">
              <a16:creationId xmlns:a16="http://schemas.microsoft.com/office/drawing/2014/main" id="{244C1E94-9B94-493B-95C1-CA02F975027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96" name="Text Box 1">
          <a:extLst>
            <a:ext uri="{FF2B5EF4-FFF2-40B4-BE49-F238E27FC236}">
              <a16:creationId xmlns:a16="http://schemas.microsoft.com/office/drawing/2014/main" id="{80432F81-8CA2-4FEA-9BD9-21AF8FEF5A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97" name="Text Box 1">
          <a:extLst>
            <a:ext uri="{FF2B5EF4-FFF2-40B4-BE49-F238E27FC236}">
              <a16:creationId xmlns:a16="http://schemas.microsoft.com/office/drawing/2014/main" id="{54069A71-A0D5-45E1-9C75-A5506015B8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198" name="Text Box 1">
          <a:extLst>
            <a:ext uri="{FF2B5EF4-FFF2-40B4-BE49-F238E27FC236}">
              <a16:creationId xmlns:a16="http://schemas.microsoft.com/office/drawing/2014/main" id="{507DE3DB-7971-4A7A-874B-0CA6FCB673A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199" name="Text Box 1">
          <a:extLst>
            <a:ext uri="{FF2B5EF4-FFF2-40B4-BE49-F238E27FC236}">
              <a16:creationId xmlns:a16="http://schemas.microsoft.com/office/drawing/2014/main" id="{51D68BC4-787F-4039-A76A-0DF01835EC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00" name="Text Box 1">
          <a:extLst>
            <a:ext uri="{FF2B5EF4-FFF2-40B4-BE49-F238E27FC236}">
              <a16:creationId xmlns:a16="http://schemas.microsoft.com/office/drawing/2014/main" id="{8FF8CDCF-ED65-413B-B3B9-9B2D66D3F8E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01" name="Text Box 1">
          <a:extLst>
            <a:ext uri="{FF2B5EF4-FFF2-40B4-BE49-F238E27FC236}">
              <a16:creationId xmlns:a16="http://schemas.microsoft.com/office/drawing/2014/main" id="{7028D0D6-0B96-4289-9FF0-D361ABA89A5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02" name="Text Box 1">
          <a:extLst>
            <a:ext uri="{FF2B5EF4-FFF2-40B4-BE49-F238E27FC236}">
              <a16:creationId xmlns:a16="http://schemas.microsoft.com/office/drawing/2014/main" id="{B44CE138-4C7A-40DC-9C66-4489DD094E0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03" name="Text Box 1">
          <a:extLst>
            <a:ext uri="{FF2B5EF4-FFF2-40B4-BE49-F238E27FC236}">
              <a16:creationId xmlns:a16="http://schemas.microsoft.com/office/drawing/2014/main" id="{66EA5162-5E73-4986-9994-46DA9FFEAF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04" name="Text Box 1">
          <a:extLst>
            <a:ext uri="{FF2B5EF4-FFF2-40B4-BE49-F238E27FC236}">
              <a16:creationId xmlns:a16="http://schemas.microsoft.com/office/drawing/2014/main" id="{11F69B97-CAFF-4335-A86F-94862EE32F1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05" name="Text Box 1">
          <a:extLst>
            <a:ext uri="{FF2B5EF4-FFF2-40B4-BE49-F238E27FC236}">
              <a16:creationId xmlns:a16="http://schemas.microsoft.com/office/drawing/2014/main" id="{EA15D59E-AF57-46C1-8F75-EA97F514983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06" name="Text Box 1">
          <a:extLst>
            <a:ext uri="{FF2B5EF4-FFF2-40B4-BE49-F238E27FC236}">
              <a16:creationId xmlns:a16="http://schemas.microsoft.com/office/drawing/2014/main" id="{EE46E0A3-3DB7-461B-953C-C0525EFBCAE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07" name="Text Box 1">
          <a:extLst>
            <a:ext uri="{FF2B5EF4-FFF2-40B4-BE49-F238E27FC236}">
              <a16:creationId xmlns:a16="http://schemas.microsoft.com/office/drawing/2014/main" id="{82817A32-AD70-47BA-B2BD-F8669320876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08" name="Text Box 1">
          <a:extLst>
            <a:ext uri="{FF2B5EF4-FFF2-40B4-BE49-F238E27FC236}">
              <a16:creationId xmlns:a16="http://schemas.microsoft.com/office/drawing/2014/main" id="{CFCBA3B8-C850-4DC4-A8B0-05F51DACBA0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09" name="Text Box 1">
          <a:extLst>
            <a:ext uri="{FF2B5EF4-FFF2-40B4-BE49-F238E27FC236}">
              <a16:creationId xmlns:a16="http://schemas.microsoft.com/office/drawing/2014/main" id="{54033EFB-5F57-4B05-9E17-57B38757221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10" name="Text Box 1">
          <a:extLst>
            <a:ext uri="{FF2B5EF4-FFF2-40B4-BE49-F238E27FC236}">
              <a16:creationId xmlns:a16="http://schemas.microsoft.com/office/drawing/2014/main" id="{12E31CDF-AB5F-45D3-8548-C8110C75781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11" name="Text Box 1">
          <a:extLst>
            <a:ext uri="{FF2B5EF4-FFF2-40B4-BE49-F238E27FC236}">
              <a16:creationId xmlns:a16="http://schemas.microsoft.com/office/drawing/2014/main" id="{C8831C67-C2BC-43FB-9737-AB5A4806BF7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12" name="Text Box 1">
          <a:extLst>
            <a:ext uri="{FF2B5EF4-FFF2-40B4-BE49-F238E27FC236}">
              <a16:creationId xmlns:a16="http://schemas.microsoft.com/office/drawing/2014/main" id="{FFB96BE0-5D11-481F-94CC-DA3B5710170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13" name="Text Box 1">
          <a:extLst>
            <a:ext uri="{FF2B5EF4-FFF2-40B4-BE49-F238E27FC236}">
              <a16:creationId xmlns:a16="http://schemas.microsoft.com/office/drawing/2014/main" id="{22C27635-8534-49ED-8FDB-0F58737D874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14" name="Text Box 1">
          <a:extLst>
            <a:ext uri="{FF2B5EF4-FFF2-40B4-BE49-F238E27FC236}">
              <a16:creationId xmlns:a16="http://schemas.microsoft.com/office/drawing/2014/main" id="{59D1C3E1-5C48-416C-A0E7-F6278A5428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15" name="Text Box 1">
          <a:extLst>
            <a:ext uri="{FF2B5EF4-FFF2-40B4-BE49-F238E27FC236}">
              <a16:creationId xmlns:a16="http://schemas.microsoft.com/office/drawing/2014/main" id="{1BA1FBF1-4478-484C-8DC7-306D8CB6E58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16" name="Text Box 1">
          <a:extLst>
            <a:ext uri="{FF2B5EF4-FFF2-40B4-BE49-F238E27FC236}">
              <a16:creationId xmlns:a16="http://schemas.microsoft.com/office/drawing/2014/main" id="{04282F71-F3CE-42C6-AC93-16E5202397C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5FAE05EF-5245-4A50-9D47-2A079D89EE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18" name="Text Box 1">
          <a:extLst>
            <a:ext uri="{FF2B5EF4-FFF2-40B4-BE49-F238E27FC236}">
              <a16:creationId xmlns:a16="http://schemas.microsoft.com/office/drawing/2014/main" id="{A104C3AB-7398-4EF9-B757-AE852014774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19" name="Text Box 1">
          <a:extLst>
            <a:ext uri="{FF2B5EF4-FFF2-40B4-BE49-F238E27FC236}">
              <a16:creationId xmlns:a16="http://schemas.microsoft.com/office/drawing/2014/main" id="{1973AF2B-C34F-4703-927E-1B25B1EB42A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4C315E8A-AA29-42AE-9896-991B1D44264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1" name="Text Box 1">
          <a:extLst>
            <a:ext uri="{FF2B5EF4-FFF2-40B4-BE49-F238E27FC236}">
              <a16:creationId xmlns:a16="http://schemas.microsoft.com/office/drawing/2014/main" id="{B9DF0DF4-C852-4ACE-AE96-4CF1AEA3DC8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2" name="Text Box 1">
          <a:extLst>
            <a:ext uri="{FF2B5EF4-FFF2-40B4-BE49-F238E27FC236}">
              <a16:creationId xmlns:a16="http://schemas.microsoft.com/office/drawing/2014/main" id="{D471EA23-4120-48D9-8BCA-6577B22C24D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3" name="Text Box 1">
          <a:extLst>
            <a:ext uri="{FF2B5EF4-FFF2-40B4-BE49-F238E27FC236}">
              <a16:creationId xmlns:a16="http://schemas.microsoft.com/office/drawing/2014/main" id="{4C488C92-04FD-4618-98A8-ED623313460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4" name="Text Box 1">
          <a:extLst>
            <a:ext uri="{FF2B5EF4-FFF2-40B4-BE49-F238E27FC236}">
              <a16:creationId xmlns:a16="http://schemas.microsoft.com/office/drawing/2014/main" id="{F48FA271-62E8-42BC-A08A-351C8CA128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5" name="Text Box 1">
          <a:extLst>
            <a:ext uri="{FF2B5EF4-FFF2-40B4-BE49-F238E27FC236}">
              <a16:creationId xmlns:a16="http://schemas.microsoft.com/office/drawing/2014/main" id="{55705E96-98A3-4F23-BC85-2E91F51D1E0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6" name="Text Box 1">
          <a:extLst>
            <a:ext uri="{FF2B5EF4-FFF2-40B4-BE49-F238E27FC236}">
              <a16:creationId xmlns:a16="http://schemas.microsoft.com/office/drawing/2014/main" id="{44368A6B-CB49-402B-9550-FD529B2CD49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7" name="Text Box 1">
          <a:extLst>
            <a:ext uri="{FF2B5EF4-FFF2-40B4-BE49-F238E27FC236}">
              <a16:creationId xmlns:a16="http://schemas.microsoft.com/office/drawing/2014/main" id="{A0B1B55A-D9C2-4DED-B65E-97EE0D70A1B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8" name="Text Box 1">
          <a:extLst>
            <a:ext uri="{FF2B5EF4-FFF2-40B4-BE49-F238E27FC236}">
              <a16:creationId xmlns:a16="http://schemas.microsoft.com/office/drawing/2014/main" id="{AB468F8B-9104-4C3D-A3B2-AA7212681B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29" name="Text Box 1">
          <a:extLst>
            <a:ext uri="{FF2B5EF4-FFF2-40B4-BE49-F238E27FC236}">
              <a16:creationId xmlns:a16="http://schemas.microsoft.com/office/drawing/2014/main" id="{FC0646E1-1838-4DA2-9FAB-85A200F9391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30" name="Text Box 1">
          <a:extLst>
            <a:ext uri="{FF2B5EF4-FFF2-40B4-BE49-F238E27FC236}">
              <a16:creationId xmlns:a16="http://schemas.microsoft.com/office/drawing/2014/main" id="{C4D36F45-DE8F-4200-853A-206C07018A6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31" name="Text Box 1">
          <a:extLst>
            <a:ext uri="{FF2B5EF4-FFF2-40B4-BE49-F238E27FC236}">
              <a16:creationId xmlns:a16="http://schemas.microsoft.com/office/drawing/2014/main" id="{3D1FC82C-F59D-473B-BFD6-4D8F38C4E16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32" name="Text Box 1">
          <a:extLst>
            <a:ext uri="{FF2B5EF4-FFF2-40B4-BE49-F238E27FC236}">
              <a16:creationId xmlns:a16="http://schemas.microsoft.com/office/drawing/2014/main" id="{FF322D92-0564-4BDB-8062-2D4DB0294EE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233" name="Text Box 1">
          <a:extLst>
            <a:ext uri="{FF2B5EF4-FFF2-40B4-BE49-F238E27FC236}">
              <a16:creationId xmlns:a16="http://schemas.microsoft.com/office/drawing/2014/main" id="{EF406BA7-6983-428C-986E-F6B96758477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34" name="Text Box 1">
          <a:extLst>
            <a:ext uri="{FF2B5EF4-FFF2-40B4-BE49-F238E27FC236}">
              <a16:creationId xmlns:a16="http://schemas.microsoft.com/office/drawing/2014/main" id="{BB359F1D-AC69-4B6F-B53D-B12C30C5A3B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6EFC91FC-83A5-47CA-BD32-58F435F68BC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36" name="Text Box 1">
          <a:extLst>
            <a:ext uri="{FF2B5EF4-FFF2-40B4-BE49-F238E27FC236}">
              <a16:creationId xmlns:a16="http://schemas.microsoft.com/office/drawing/2014/main" id="{3446C56F-CD08-4053-A801-D0A1E20154F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37" name="Text Box 1">
          <a:extLst>
            <a:ext uri="{FF2B5EF4-FFF2-40B4-BE49-F238E27FC236}">
              <a16:creationId xmlns:a16="http://schemas.microsoft.com/office/drawing/2014/main" id="{865AD9A3-4CD0-4E2A-B412-6E21D456AEB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38" name="Text Box 1">
          <a:extLst>
            <a:ext uri="{FF2B5EF4-FFF2-40B4-BE49-F238E27FC236}">
              <a16:creationId xmlns:a16="http://schemas.microsoft.com/office/drawing/2014/main" id="{D28B43B7-CE67-4E60-B4B8-A02033F9CA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39" name="Text Box 1">
          <a:extLst>
            <a:ext uri="{FF2B5EF4-FFF2-40B4-BE49-F238E27FC236}">
              <a16:creationId xmlns:a16="http://schemas.microsoft.com/office/drawing/2014/main" id="{18D18E26-A661-4200-ADBB-FFF25AE3CA5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0" name="Text Box 1">
          <a:extLst>
            <a:ext uri="{FF2B5EF4-FFF2-40B4-BE49-F238E27FC236}">
              <a16:creationId xmlns:a16="http://schemas.microsoft.com/office/drawing/2014/main" id="{AFE368CC-96A6-4C4C-8A0A-83BED495F7E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8D3195A0-D65F-4444-A4A5-521E3FCB072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42" name="Text Box 1">
          <a:extLst>
            <a:ext uri="{FF2B5EF4-FFF2-40B4-BE49-F238E27FC236}">
              <a16:creationId xmlns:a16="http://schemas.microsoft.com/office/drawing/2014/main" id="{D13EAABB-88FA-4A51-B9DD-43320D28C9F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43" name="Text Box 1">
          <a:extLst>
            <a:ext uri="{FF2B5EF4-FFF2-40B4-BE49-F238E27FC236}">
              <a16:creationId xmlns:a16="http://schemas.microsoft.com/office/drawing/2014/main" id="{BA9F9D0B-C4FB-4E03-BF91-19F2CB15F20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44" name="Text Box 1">
          <a:extLst>
            <a:ext uri="{FF2B5EF4-FFF2-40B4-BE49-F238E27FC236}">
              <a16:creationId xmlns:a16="http://schemas.microsoft.com/office/drawing/2014/main" id="{07093E63-48F6-45EE-A34C-5E73C28CC5A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45" name="Text Box 1">
          <a:extLst>
            <a:ext uri="{FF2B5EF4-FFF2-40B4-BE49-F238E27FC236}">
              <a16:creationId xmlns:a16="http://schemas.microsoft.com/office/drawing/2014/main" id="{0468C378-E73B-4AB5-899F-2FDFFF33121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6" name="Text Box 1">
          <a:extLst>
            <a:ext uri="{FF2B5EF4-FFF2-40B4-BE49-F238E27FC236}">
              <a16:creationId xmlns:a16="http://schemas.microsoft.com/office/drawing/2014/main" id="{D7EE6AB0-F931-404D-A024-D7781974C53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87C2E91B-59F0-45EC-BF5A-7F09547EE3C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8" name="Text Box 1">
          <a:extLst>
            <a:ext uri="{FF2B5EF4-FFF2-40B4-BE49-F238E27FC236}">
              <a16:creationId xmlns:a16="http://schemas.microsoft.com/office/drawing/2014/main" id="{AD3E9311-3252-41D1-8525-46A492AE0C4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49" name="Text Box 1">
          <a:extLst>
            <a:ext uri="{FF2B5EF4-FFF2-40B4-BE49-F238E27FC236}">
              <a16:creationId xmlns:a16="http://schemas.microsoft.com/office/drawing/2014/main" id="{3C807412-8773-404D-8F5A-EE60EDC5A3E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50" name="Text Box 1">
          <a:extLst>
            <a:ext uri="{FF2B5EF4-FFF2-40B4-BE49-F238E27FC236}">
              <a16:creationId xmlns:a16="http://schemas.microsoft.com/office/drawing/2014/main" id="{B710BB35-64A1-4691-A690-06276E84B7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51" name="Text Box 1">
          <a:extLst>
            <a:ext uri="{FF2B5EF4-FFF2-40B4-BE49-F238E27FC236}">
              <a16:creationId xmlns:a16="http://schemas.microsoft.com/office/drawing/2014/main" id="{D98BBC4D-99FC-4A6B-A49A-39D8ACF95A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52" name="Text Box 1">
          <a:extLst>
            <a:ext uri="{FF2B5EF4-FFF2-40B4-BE49-F238E27FC236}">
              <a16:creationId xmlns:a16="http://schemas.microsoft.com/office/drawing/2014/main" id="{8847618E-4519-4702-8B64-C4E23F24F41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0F05E224-57AF-4379-9C44-134CE05E535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54" name="Text Box 1">
          <a:extLst>
            <a:ext uri="{FF2B5EF4-FFF2-40B4-BE49-F238E27FC236}">
              <a16:creationId xmlns:a16="http://schemas.microsoft.com/office/drawing/2014/main" id="{91A587B1-EFD1-45ED-99F1-28133C8D2E5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55" name="Text Box 1">
          <a:extLst>
            <a:ext uri="{FF2B5EF4-FFF2-40B4-BE49-F238E27FC236}">
              <a16:creationId xmlns:a16="http://schemas.microsoft.com/office/drawing/2014/main" id="{63E3145E-CAC4-4B2E-961F-635B41059C6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56" name="Text Box 1">
          <a:extLst>
            <a:ext uri="{FF2B5EF4-FFF2-40B4-BE49-F238E27FC236}">
              <a16:creationId xmlns:a16="http://schemas.microsoft.com/office/drawing/2014/main" id="{6E82330D-EB80-4F23-93F6-0A5F9DEB0D9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57" name="Text Box 1">
          <a:extLst>
            <a:ext uri="{FF2B5EF4-FFF2-40B4-BE49-F238E27FC236}">
              <a16:creationId xmlns:a16="http://schemas.microsoft.com/office/drawing/2014/main" id="{556F213F-2836-4E81-9B90-3D196530309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58" name="Text Box 1">
          <a:extLst>
            <a:ext uri="{FF2B5EF4-FFF2-40B4-BE49-F238E27FC236}">
              <a16:creationId xmlns:a16="http://schemas.microsoft.com/office/drawing/2014/main" id="{02F77A0E-7627-43DD-838C-61BD97D8D1F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231CB0ED-0E9C-443F-90F0-8BB3CE987EA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60" name="Text Box 1">
          <a:extLst>
            <a:ext uri="{FF2B5EF4-FFF2-40B4-BE49-F238E27FC236}">
              <a16:creationId xmlns:a16="http://schemas.microsoft.com/office/drawing/2014/main" id="{C074A804-091C-43A1-8622-92EBC806B6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61" name="Text Box 1">
          <a:extLst>
            <a:ext uri="{FF2B5EF4-FFF2-40B4-BE49-F238E27FC236}">
              <a16:creationId xmlns:a16="http://schemas.microsoft.com/office/drawing/2014/main" id="{6E3B1E97-2682-4E16-874D-A3B23D3B79E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62" name="Text Box 1">
          <a:extLst>
            <a:ext uri="{FF2B5EF4-FFF2-40B4-BE49-F238E27FC236}">
              <a16:creationId xmlns:a16="http://schemas.microsoft.com/office/drawing/2014/main" id="{2B5007E7-A628-441D-AA41-E7987CACEC0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63" name="Text Box 1">
          <a:extLst>
            <a:ext uri="{FF2B5EF4-FFF2-40B4-BE49-F238E27FC236}">
              <a16:creationId xmlns:a16="http://schemas.microsoft.com/office/drawing/2014/main" id="{2E0672A4-EF1E-4EA0-A0CB-1FF735B28B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64" name="Text Box 1">
          <a:extLst>
            <a:ext uri="{FF2B5EF4-FFF2-40B4-BE49-F238E27FC236}">
              <a16:creationId xmlns:a16="http://schemas.microsoft.com/office/drawing/2014/main" id="{DF422F89-99CA-45AB-A92E-3A45CBCBE0E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C125F5B2-E46B-4019-84E5-37D2140C181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66" name="Text Box 1">
          <a:extLst>
            <a:ext uri="{FF2B5EF4-FFF2-40B4-BE49-F238E27FC236}">
              <a16:creationId xmlns:a16="http://schemas.microsoft.com/office/drawing/2014/main" id="{400EE45D-5DB2-4343-9287-D4300AE63A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67" name="Text Box 1">
          <a:extLst>
            <a:ext uri="{FF2B5EF4-FFF2-40B4-BE49-F238E27FC236}">
              <a16:creationId xmlns:a16="http://schemas.microsoft.com/office/drawing/2014/main" id="{9E5C469D-9904-490D-AB92-785B3DB1142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68" name="Text Box 1">
          <a:extLst>
            <a:ext uri="{FF2B5EF4-FFF2-40B4-BE49-F238E27FC236}">
              <a16:creationId xmlns:a16="http://schemas.microsoft.com/office/drawing/2014/main" id="{0EB86A44-4D3B-41DB-991C-B2D3F9D903C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69" name="Text Box 1">
          <a:extLst>
            <a:ext uri="{FF2B5EF4-FFF2-40B4-BE49-F238E27FC236}">
              <a16:creationId xmlns:a16="http://schemas.microsoft.com/office/drawing/2014/main" id="{326B29D3-D9C1-465C-A1E0-1B8EF35692A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0" name="Text Box 1">
          <a:extLst>
            <a:ext uri="{FF2B5EF4-FFF2-40B4-BE49-F238E27FC236}">
              <a16:creationId xmlns:a16="http://schemas.microsoft.com/office/drawing/2014/main" id="{74203B0D-2CF5-4764-8861-E5C8709E45B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EB690F06-C475-4A65-B277-884C1DD372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2" name="Text Box 1">
          <a:extLst>
            <a:ext uri="{FF2B5EF4-FFF2-40B4-BE49-F238E27FC236}">
              <a16:creationId xmlns:a16="http://schemas.microsoft.com/office/drawing/2014/main" id="{0EEB4B5F-3ABE-46F5-B457-E74E1E71572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3" name="Text Box 1">
          <a:extLst>
            <a:ext uri="{FF2B5EF4-FFF2-40B4-BE49-F238E27FC236}">
              <a16:creationId xmlns:a16="http://schemas.microsoft.com/office/drawing/2014/main" id="{8744F218-1946-4B97-BFC0-0D67AD5906F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74" name="Text Box 1">
          <a:extLst>
            <a:ext uri="{FF2B5EF4-FFF2-40B4-BE49-F238E27FC236}">
              <a16:creationId xmlns:a16="http://schemas.microsoft.com/office/drawing/2014/main" id="{3CCF45F4-160D-453F-9238-51AC8F53BE4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5" name="Text Box 1">
          <a:extLst>
            <a:ext uri="{FF2B5EF4-FFF2-40B4-BE49-F238E27FC236}">
              <a16:creationId xmlns:a16="http://schemas.microsoft.com/office/drawing/2014/main" id="{C788027F-1F83-46C2-86B1-9D0288E5346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76" name="Text Box 1">
          <a:extLst>
            <a:ext uri="{FF2B5EF4-FFF2-40B4-BE49-F238E27FC236}">
              <a16:creationId xmlns:a16="http://schemas.microsoft.com/office/drawing/2014/main" id="{22A0C01A-4E9F-4EF4-A7B0-69A037E98C8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395ABF00-5EE4-4529-9098-23DFAFF4E93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278" name="Text Box 1">
          <a:extLst>
            <a:ext uri="{FF2B5EF4-FFF2-40B4-BE49-F238E27FC236}">
              <a16:creationId xmlns:a16="http://schemas.microsoft.com/office/drawing/2014/main" id="{7EBE9942-50B1-4C16-BAB6-46E32B2D253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279" name="Text Box 1">
          <a:extLst>
            <a:ext uri="{FF2B5EF4-FFF2-40B4-BE49-F238E27FC236}">
              <a16:creationId xmlns:a16="http://schemas.microsoft.com/office/drawing/2014/main" id="{17F55004-D02A-4577-8112-58373AA0C3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280" name="Text Box 1">
          <a:extLst>
            <a:ext uri="{FF2B5EF4-FFF2-40B4-BE49-F238E27FC236}">
              <a16:creationId xmlns:a16="http://schemas.microsoft.com/office/drawing/2014/main" id="{B705434E-B617-476B-BED7-CE6B8122D4F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281" name="Text Box 1">
          <a:extLst>
            <a:ext uri="{FF2B5EF4-FFF2-40B4-BE49-F238E27FC236}">
              <a16:creationId xmlns:a16="http://schemas.microsoft.com/office/drawing/2014/main" id="{3DEBC60D-B71A-4D04-8048-6193F0249A3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82" name="Text Box 1">
          <a:extLst>
            <a:ext uri="{FF2B5EF4-FFF2-40B4-BE49-F238E27FC236}">
              <a16:creationId xmlns:a16="http://schemas.microsoft.com/office/drawing/2014/main" id="{9E57B8A7-7E22-443F-A198-47E15DCA2F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998BEEC3-566A-4A9C-A3F7-88C10340C1D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84" name="Text Box 1">
          <a:extLst>
            <a:ext uri="{FF2B5EF4-FFF2-40B4-BE49-F238E27FC236}">
              <a16:creationId xmlns:a16="http://schemas.microsoft.com/office/drawing/2014/main" id="{35E11095-1EC9-48C9-BB96-8A60E82E174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85" name="Text Box 1">
          <a:extLst>
            <a:ext uri="{FF2B5EF4-FFF2-40B4-BE49-F238E27FC236}">
              <a16:creationId xmlns:a16="http://schemas.microsoft.com/office/drawing/2014/main" id="{E3218D9F-345A-47B5-9606-279D6E14D3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86" name="Text Box 1">
          <a:extLst>
            <a:ext uri="{FF2B5EF4-FFF2-40B4-BE49-F238E27FC236}">
              <a16:creationId xmlns:a16="http://schemas.microsoft.com/office/drawing/2014/main" id="{0B6EE939-5B27-4504-8A86-BB820E09D0D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D2331504-08DA-47C1-9914-808066C36F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88" name="Text Box 1">
          <a:extLst>
            <a:ext uri="{FF2B5EF4-FFF2-40B4-BE49-F238E27FC236}">
              <a16:creationId xmlns:a16="http://schemas.microsoft.com/office/drawing/2014/main" id="{DDC08584-5043-4D2A-97D0-5B56C7D733E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A12E04CF-0FC1-4B57-B6AD-3A58049D7DE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90" name="Text Box 1">
          <a:extLst>
            <a:ext uri="{FF2B5EF4-FFF2-40B4-BE49-F238E27FC236}">
              <a16:creationId xmlns:a16="http://schemas.microsoft.com/office/drawing/2014/main" id="{775AE6B6-9859-4314-9070-38C7333EF72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91" name="Text Box 1">
          <a:extLst>
            <a:ext uri="{FF2B5EF4-FFF2-40B4-BE49-F238E27FC236}">
              <a16:creationId xmlns:a16="http://schemas.microsoft.com/office/drawing/2014/main" id="{A05BAABC-F9DC-469E-8ECA-3E106C737D6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92" name="Text Box 1">
          <a:extLst>
            <a:ext uri="{FF2B5EF4-FFF2-40B4-BE49-F238E27FC236}">
              <a16:creationId xmlns:a16="http://schemas.microsoft.com/office/drawing/2014/main" id="{4879743C-D633-413D-9694-4BB5A87B427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93" name="Text Box 1">
          <a:extLst>
            <a:ext uri="{FF2B5EF4-FFF2-40B4-BE49-F238E27FC236}">
              <a16:creationId xmlns:a16="http://schemas.microsoft.com/office/drawing/2014/main" id="{E565F9E7-017A-4024-8530-44D82AF324F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94" name="Text Box 1">
          <a:extLst>
            <a:ext uri="{FF2B5EF4-FFF2-40B4-BE49-F238E27FC236}">
              <a16:creationId xmlns:a16="http://schemas.microsoft.com/office/drawing/2014/main" id="{7BEC84AF-68A2-4035-A4C5-3CF825DBD9B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AFC71E3-770D-4194-9FCD-3AAF72736E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96" name="Text Box 1">
          <a:extLst>
            <a:ext uri="{FF2B5EF4-FFF2-40B4-BE49-F238E27FC236}">
              <a16:creationId xmlns:a16="http://schemas.microsoft.com/office/drawing/2014/main" id="{FF6D9B82-4E37-400E-AAFA-6C1DA5497B0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297" name="Text Box 1">
          <a:extLst>
            <a:ext uri="{FF2B5EF4-FFF2-40B4-BE49-F238E27FC236}">
              <a16:creationId xmlns:a16="http://schemas.microsoft.com/office/drawing/2014/main" id="{D6D1DC5D-4481-4BBC-AD6D-BAA98014E6B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298" name="Text Box 1">
          <a:extLst>
            <a:ext uri="{FF2B5EF4-FFF2-40B4-BE49-F238E27FC236}">
              <a16:creationId xmlns:a16="http://schemas.microsoft.com/office/drawing/2014/main" id="{EF73FE53-F8C1-4FE5-A6CE-A1E4AA50AD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299" name="Text Box 1">
          <a:extLst>
            <a:ext uri="{FF2B5EF4-FFF2-40B4-BE49-F238E27FC236}">
              <a16:creationId xmlns:a16="http://schemas.microsoft.com/office/drawing/2014/main" id="{DBB9B7E1-FF73-4DF7-A12A-99FA672AB89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00" name="Text Box 1">
          <a:extLst>
            <a:ext uri="{FF2B5EF4-FFF2-40B4-BE49-F238E27FC236}">
              <a16:creationId xmlns:a16="http://schemas.microsoft.com/office/drawing/2014/main" id="{B53C1AC1-72BF-4012-8821-4233409A007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4572F3A6-2F77-4161-B43B-80F8FF06B1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02" name="Text Box 1">
          <a:extLst>
            <a:ext uri="{FF2B5EF4-FFF2-40B4-BE49-F238E27FC236}">
              <a16:creationId xmlns:a16="http://schemas.microsoft.com/office/drawing/2014/main" id="{FA12751D-2229-4B57-A3C7-3526E2C3AC0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03" name="Text Box 1">
          <a:extLst>
            <a:ext uri="{FF2B5EF4-FFF2-40B4-BE49-F238E27FC236}">
              <a16:creationId xmlns:a16="http://schemas.microsoft.com/office/drawing/2014/main" id="{CCE76A27-E461-46AD-942A-254BD24DDB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04" name="Text Box 1">
          <a:extLst>
            <a:ext uri="{FF2B5EF4-FFF2-40B4-BE49-F238E27FC236}">
              <a16:creationId xmlns:a16="http://schemas.microsoft.com/office/drawing/2014/main" id="{FC05F995-1689-4D39-9BAB-F482A10CB4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05" name="Text Box 1">
          <a:extLst>
            <a:ext uri="{FF2B5EF4-FFF2-40B4-BE49-F238E27FC236}">
              <a16:creationId xmlns:a16="http://schemas.microsoft.com/office/drawing/2014/main" id="{89C5D5D9-C670-4A4E-BB1B-8B19617BDEC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06" name="Text Box 1">
          <a:extLst>
            <a:ext uri="{FF2B5EF4-FFF2-40B4-BE49-F238E27FC236}">
              <a16:creationId xmlns:a16="http://schemas.microsoft.com/office/drawing/2014/main" id="{AAD4E869-4339-4AE0-BBE9-B0E096942CF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ABD4C769-6E9B-4924-B340-3F4085A24BE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08" name="Text Box 1">
          <a:extLst>
            <a:ext uri="{FF2B5EF4-FFF2-40B4-BE49-F238E27FC236}">
              <a16:creationId xmlns:a16="http://schemas.microsoft.com/office/drawing/2014/main" id="{EFE62285-FDE5-430C-BA51-98CCF58E1F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09" name="Text Box 1">
          <a:extLst>
            <a:ext uri="{FF2B5EF4-FFF2-40B4-BE49-F238E27FC236}">
              <a16:creationId xmlns:a16="http://schemas.microsoft.com/office/drawing/2014/main" id="{80F3F9DE-9B89-4D50-9D0E-FA20928FD0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0" name="Text Box 1">
          <a:extLst>
            <a:ext uri="{FF2B5EF4-FFF2-40B4-BE49-F238E27FC236}">
              <a16:creationId xmlns:a16="http://schemas.microsoft.com/office/drawing/2014/main" id="{01D2EB99-7B49-4206-A5B2-E0460C6485C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1" name="Text Box 1">
          <a:extLst>
            <a:ext uri="{FF2B5EF4-FFF2-40B4-BE49-F238E27FC236}">
              <a16:creationId xmlns:a16="http://schemas.microsoft.com/office/drawing/2014/main" id="{B46A9D6B-B2B4-45DA-B612-4F5BBA5CB3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2" name="Text Box 1">
          <a:extLst>
            <a:ext uri="{FF2B5EF4-FFF2-40B4-BE49-F238E27FC236}">
              <a16:creationId xmlns:a16="http://schemas.microsoft.com/office/drawing/2014/main" id="{DAA9B0F8-6A42-4913-BBFB-E1E606FBBE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C85B0622-64B7-4909-9AF0-9BC5E215398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4" name="Text Box 1">
          <a:extLst>
            <a:ext uri="{FF2B5EF4-FFF2-40B4-BE49-F238E27FC236}">
              <a16:creationId xmlns:a16="http://schemas.microsoft.com/office/drawing/2014/main" id="{FF109EE0-2272-4E39-8EC5-6CFE440BCF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5" name="Text Box 1">
          <a:extLst>
            <a:ext uri="{FF2B5EF4-FFF2-40B4-BE49-F238E27FC236}">
              <a16:creationId xmlns:a16="http://schemas.microsoft.com/office/drawing/2014/main" id="{FB62D8A0-21D7-4039-A5A1-E680AA336AD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6" name="Text Box 1">
          <a:extLst>
            <a:ext uri="{FF2B5EF4-FFF2-40B4-BE49-F238E27FC236}">
              <a16:creationId xmlns:a16="http://schemas.microsoft.com/office/drawing/2014/main" id="{FF5C7C06-50ED-4640-9433-B2E1FFD2A35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7" name="Text Box 1">
          <a:extLst>
            <a:ext uri="{FF2B5EF4-FFF2-40B4-BE49-F238E27FC236}">
              <a16:creationId xmlns:a16="http://schemas.microsoft.com/office/drawing/2014/main" id="{A69691BD-C8E2-406F-B51A-B82FAC1D93D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8" name="Text Box 1">
          <a:extLst>
            <a:ext uri="{FF2B5EF4-FFF2-40B4-BE49-F238E27FC236}">
              <a16:creationId xmlns:a16="http://schemas.microsoft.com/office/drawing/2014/main" id="{AB48A944-0944-4A7B-AAEB-092A8524319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285A5E63-7688-43E0-A995-8EBCA58F86F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20" name="Text Box 1">
          <a:extLst>
            <a:ext uri="{FF2B5EF4-FFF2-40B4-BE49-F238E27FC236}">
              <a16:creationId xmlns:a16="http://schemas.microsoft.com/office/drawing/2014/main" id="{1133676F-8525-44DF-B648-94E74D20EFB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321" name="Text Box 1">
          <a:extLst>
            <a:ext uri="{FF2B5EF4-FFF2-40B4-BE49-F238E27FC236}">
              <a16:creationId xmlns:a16="http://schemas.microsoft.com/office/drawing/2014/main" id="{0C3782C7-0C2F-4633-9062-47FC808486D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22" name="Text Box 1">
          <a:extLst>
            <a:ext uri="{FF2B5EF4-FFF2-40B4-BE49-F238E27FC236}">
              <a16:creationId xmlns:a16="http://schemas.microsoft.com/office/drawing/2014/main" id="{6CA403B1-3542-4CEB-A9D9-E1393CAB87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23" name="Text Box 1">
          <a:extLst>
            <a:ext uri="{FF2B5EF4-FFF2-40B4-BE49-F238E27FC236}">
              <a16:creationId xmlns:a16="http://schemas.microsoft.com/office/drawing/2014/main" id="{A801F16A-A5C9-4D34-B853-71223752FC8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24" name="Text Box 1">
          <a:extLst>
            <a:ext uri="{FF2B5EF4-FFF2-40B4-BE49-F238E27FC236}">
              <a16:creationId xmlns:a16="http://schemas.microsoft.com/office/drawing/2014/main" id="{C82A3A34-B44A-4F35-8F1C-0F4BE320F7D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A30FA549-D028-4FA5-A2A0-0A75277700E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26" name="Text Box 1">
          <a:extLst>
            <a:ext uri="{FF2B5EF4-FFF2-40B4-BE49-F238E27FC236}">
              <a16:creationId xmlns:a16="http://schemas.microsoft.com/office/drawing/2014/main" id="{A9134761-C7FE-46D7-9959-A7C945F1A4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27" name="Text Box 1">
          <a:extLst>
            <a:ext uri="{FF2B5EF4-FFF2-40B4-BE49-F238E27FC236}">
              <a16:creationId xmlns:a16="http://schemas.microsoft.com/office/drawing/2014/main" id="{B63205B2-D33B-4B52-9616-09BBBF788C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28" name="Text Box 1">
          <a:extLst>
            <a:ext uri="{FF2B5EF4-FFF2-40B4-BE49-F238E27FC236}">
              <a16:creationId xmlns:a16="http://schemas.microsoft.com/office/drawing/2014/main" id="{997E8529-8305-4855-949D-BBC9915CB3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29" name="Text Box 1">
          <a:extLst>
            <a:ext uri="{FF2B5EF4-FFF2-40B4-BE49-F238E27FC236}">
              <a16:creationId xmlns:a16="http://schemas.microsoft.com/office/drawing/2014/main" id="{CEC2E09C-6158-4F0F-B7AB-D1F292029AF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30" name="Text Box 1">
          <a:extLst>
            <a:ext uri="{FF2B5EF4-FFF2-40B4-BE49-F238E27FC236}">
              <a16:creationId xmlns:a16="http://schemas.microsoft.com/office/drawing/2014/main" id="{1A53EAEE-EC33-42CC-BC0C-A7E3B20079D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1A2F9960-7B1A-453C-A59A-74938BAFE8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32" name="Text Box 1">
          <a:extLst>
            <a:ext uri="{FF2B5EF4-FFF2-40B4-BE49-F238E27FC236}">
              <a16:creationId xmlns:a16="http://schemas.microsoft.com/office/drawing/2014/main" id="{1B7CD9AF-9DD5-41CA-A4D6-696FA38C90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33" name="Text Box 1">
          <a:extLst>
            <a:ext uri="{FF2B5EF4-FFF2-40B4-BE49-F238E27FC236}">
              <a16:creationId xmlns:a16="http://schemas.microsoft.com/office/drawing/2014/main" id="{2B35CA0F-4496-47AD-BB91-012E05349B9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34" name="Text Box 1">
          <a:extLst>
            <a:ext uri="{FF2B5EF4-FFF2-40B4-BE49-F238E27FC236}">
              <a16:creationId xmlns:a16="http://schemas.microsoft.com/office/drawing/2014/main" id="{59B8F275-6DF6-4FEF-934C-5003D54D788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35" name="Text Box 1">
          <a:extLst>
            <a:ext uri="{FF2B5EF4-FFF2-40B4-BE49-F238E27FC236}">
              <a16:creationId xmlns:a16="http://schemas.microsoft.com/office/drawing/2014/main" id="{82EC05E2-5DAB-4551-A597-37AADC9B9AD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36" name="Text Box 1">
          <a:extLst>
            <a:ext uri="{FF2B5EF4-FFF2-40B4-BE49-F238E27FC236}">
              <a16:creationId xmlns:a16="http://schemas.microsoft.com/office/drawing/2014/main" id="{1313830C-8C29-4532-96B5-6370AFA90F6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DA2EB486-70FB-4B68-85CA-7A2C1F36A0B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38" name="Text Box 1">
          <a:extLst>
            <a:ext uri="{FF2B5EF4-FFF2-40B4-BE49-F238E27FC236}">
              <a16:creationId xmlns:a16="http://schemas.microsoft.com/office/drawing/2014/main" id="{EAAAECBF-E018-4193-8997-58A00A78B6D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39" name="Text Box 1">
          <a:extLst>
            <a:ext uri="{FF2B5EF4-FFF2-40B4-BE49-F238E27FC236}">
              <a16:creationId xmlns:a16="http://schemas.microsoft.com/office/drawing/2014/main" id="{98B894F7-B828-4058-931A-E639254A411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40" name="Text Box 1">
          <a:extLst>
            <a:ext uri="{FF2B5EF4-FFF2-40B4-BE49-F238E27FC236}">
              <a16:creationId xmlns:a16="http://schemas.microsoft.com/office/drawing/2014/main" id="{EF08069B-BC3E-499D-8ADB-507BA4F7AA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41" name="Text Box 1">
          <a:extLst>
            <a:ext uri="{FF2B5EF4-FFF2-40B4-BE49-F238E27FC236}">
              <a16:creationId xmlns:a16="http://schemas.microsoft.com/office/drawing/2014/main" id="{458B967C-1BCA-4A5D-8BC3-DCEB8B27854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42" name="Text Box 1">
          <a:extLst>
            <a:ext uri="{FF2B5EF4-FFF2-40B4-BE49-F238E27FC236}">
              <a16:creationId xmlns:a16="http://schemas.microsoft.com/office/drawing/2014/main" id="{8E7CDD33-CA18-4585-802E-2A739B9FD32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43" name="Text Box 1">
          <a:extLst>
            <a:ext uri="{FF2B5EF4-FFF2-40B4-BE49-F238E27FC236}">
              <a16:creationId xmlns:a16="http://schemas.microsoft.com/office/drawing/2014/main" id="{57D3768A-A3A3-4DBB-A95A-5517D8BC48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44" name="Text Box 1">
          <a:extLst>
            <a:ext uri="{FF2B5EF4-FFF2-40B4-BE49-F238E27FC236}">
              <a16:creationId xmlns:a16="http://schemas.microsoft.com/office/drawing/2014/main" id="{E53C05FE-7B7C-4E83-8651-FEB5EE3AEBF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45" name="Text Box 1">
          <a:extLst>
            <a:ext uri="{FF2B5EF4-FFF2-40B4-BE49-F238E27FC236}">
              <a16:creationId xmlns:a16="http://schemas.microsoft.com/office/drawing/2014/main" id="{3D21F34B-3309-415D-A3B8-ADD78059EA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46" name="Text Box 1">
          <a:extLst>
            <a:ext uri="{FF2B5EF4-FFF2-40B4-BE49-F238E27FC236}">
              <a16:creationId xmlns:a16="http://schemas.microsoft.com/office/drawing/2014/main" id="{DEA795D1-E533-4AE1-B2EB-C05B9A59E2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47" name="Text Box 1">
          <a:extLst>
            <a:ext uri="{FF2B5EF4-FFF2-40B4-BE49-F238E27FC236}">
              <a16:creationId xmlns:a16="http://schemas.microsoft.com/office/drawing/2014/main" id="{793A0124-0EB7-4EEA-943B-DAFC2642EB7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48" name="Text Box 1">
          <a:extLst>
            <a:ext uri="{FF2B5EF4-FFF2-40B4-BE49-F238E27FC236}">
              <a16:creationId xmlns:a16="http://schemas.microsoft.com/office/drawing/2014/main" id="{BAD6B8DC-F365-4163-8AD5-25A7D820DA5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49" name="Text Box 1">
          <a:extLst>
            <a:ext uri="{FF2B5EF4-FFF2-40B4-BE49-F238E27FC236}">
              <a16:creationId xmlns:a16="http://schemas.microsoft.com/office/drawing/2014/main" id="{C5E64701-20FF-4150-AAF5-6B10C312EA1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0" name="Text Box 1">
          <a:extLst>
            <a:ext uri="{FF2B5EF4-FFF2-40B4-BE49-F238E27FC236}">
              <a16:creationId xmlns:a16="http://schemas.microsoft.com/office/drawing/2014/main" id="{0BFA5268-FE62-4CEE-88FB-A7D8C4D405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1" name="Text Box 1">
          <a:extLst>
            <a:ext uri="{FF2B5EF4-FFF2-40B4-BE49-F238E27FC236}">
              <a16:creationId xmlns:a16="http://schemas.microsoft.com/office/drawing/2014/main" id="{DF0E7096-B1B4-4DF0-BBB7-A60BB8395C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2" name="Text Box 1">
          <a:extLst>
            <a:ext uri="{FF2B5EF4-FFF2-40B4-BE49-F238E27FC236}">
              <a16:creationId xmlns:a16="http://schemas.microsoft.com/office/drawing/2014/main" id="{FEF35EB1-56D1-43E8-AB25-35242369011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3" name="Text Box 1">
          <a:extLst>
            <a:ext uri="{FF2B5EF4-FFF2-40B4-BE49-F238E27FC236}">
              <a16:creationId xmlns:a16="http://schemas.microsoft.com/office/drawing/2014/main" id="{684BEEFD-A768-4EA7-98A3-4F6A7E4182A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54" name="Text Box 1">
          <a:extLst>
            <a:ext uri="{FF2B5EF4-FFF2-40B4-BE49-F238E27FC236}">
              <a16:creationId xmlns:a16="http://schemas.microsoft.com/office/drawing/2014/main" id="{72B6FF9C-D9B8-44D2-A9E8-86BFA180B60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55" name="Text Box 1">
          <a:extLst>
            <a:ext uri="{FF2B5EF4-FFF2-40B4-BE49-F238E27FC236}">
              <a16:creationId xmlns:a16="http://schemas.microsoft.com/office/drawing/2014/main" id="{B4E8AC78-4290-49A5-9D20-74118EB5F41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356" name="Text Box 1">
          <a:extLst>
            <a:ext uri="{FF2B5EF4-FFF2-40B4-BE49-F238E27FC236}">
              <a16:creationId xmlns:a16="http://schemas.microsoft.com/office/drawing/2014/main" id="{223EEA24-8ACE-4506-89BF-285679490F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57" name="Text Box 1">
          <a:extLst>
            <a:ext uri="{FF2B5EF4-FFF2-40B4-BE49-F238E27FC236}">
              <a16:creationId xmlns:a16="http://schemas.microsoft.com/office/drawing/2014/main" id="{84B96319-C3B9-40D0-A2FD-9DAC995B5CC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8" name="Text Box 1">
          <a:extLst>
            <a:ext uri="{FF2B5EF4-FFF2-40B4-BE49-F238E27FC236}">
              <a16:creationId xmlns:a16="http://schemas.microsoft.com/office/drawing/2014/main" id="{2DE890DC-0D92-429E-9485-9F15056EAE5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59" name="Text Box 1">
          <a:extLst>
            <a:ext uri="{FF2B5EF4-FFF2-40B4-BE49-F238E27FC236}">
              <a16:creationId xmlns:a16="http://schemas.microsoft.com/office/drawing/2014/main" id="{729F278F-984F-4DA8-8C11-F9A7420A217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60" name="Text Box 1">
          <a:extLst>
            <a:ext uri="{FF2B5EF4-FFF2-40B4-BE49-F238E27FC236}">
              <a16:creationId xmlns:a16="http://schemas.microsoft.com/office/drawing/2014/main" id="{9A4EE23F-11EF-4E53-9018-966BBC90D6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61" name="Text Box 1">
          <a:extLst>
            <a:ext uri="{FF2B5EF4-FFF2-40B4-BE49-F238E27FC236}">
              <a16:creationId xmlns:a16="http://schemas.microsoft.com/office/drawing/2014/main" id="{C26A291C-E14C-4AD5-A347-1F3DF5EB917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62" name="Text Box 1">
          <a:extLst>
            <a:ext uri="{FF2B5EF4-FFF2-40B4-BE49-F238E27FC236}">
              <a16:creationId xmlns:a16="http://schemas.microsoft.com/office/drawing/2014/main" id="{35E63E37-447D-4C00-A094-B837D5F662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63" name="Text Box 1">
          <a:extLst>
            <a:ext uri="{FF2B5EF4-FFF2-40B4-BE49-F238E27FC236}">
              <a16:creationId xmlns:a16="http://schemas.microsoft.com/office/drawing/2014/main" id="{788F3CD0-4918-4862-A475-11C594B0E54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64" name="Text Box 1">
          <a:extLst>
            <a:ext uri="{FF2B5EF4-FFF2-40B4-BE49-F238E27FC236}">
              <a16:creationId xmlns:a16="http://schemas.microsoft.com/office/drawing/2014/main" id="{9C0099AD-CFDE-4599-86D3-D7FECCCD15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65" name="Text Box 1">
          <a:extLst>
            <a:ext uri="{FF2B5EF4-FFF2-40B4-BE49-F238E27FC236}">
              <a16:creationId xmlns:a16="http://schemas.microsoft.com/office/drawing/2014/main" id="{8E3B5590-FDF3-439E-B236-AA27E1E303E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66" name="Text Box 1">
          <a:extLst>
            <a:ext uri="{FF2B5EF4-FFF2-40B4-BE49-F238E27FC236}">
              <a16:creationId xmlns:a16="http://schemas.microsoft.com/office/drawing/2014/main" id="{67502118-A893-478C-88F1-B486EAEBE28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67" name="Text Box 1">
          <a:extLst>
            <a:ext uri="{FF2B5EF4-FFF2-40B4-BE49-F238E27FC236}">
              <a16:creationId xmlns:a16="http://schemas.microsoft.com/office/drawing/2014/main" id="{15C981A9-17B8-4D1E-899A-E1785B6FD30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68" name="Text Box 1">
          <a:extLst>
            <a:ext uri="{FF2B5EF4-FFF2-40B4-BE49-F238E27FC236}">
              <a16:creationId xmlns:a16="http://schemas.microsoft.com/office/drawing/2014/main" id="{9A9C31C5-06E8-4894-9F4A-29B82E3AC52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69" name="Text Box 1">
          <a:extLst>
            <a:ext uri="{FF2B5EF4-FFF2-40B4-BE49-F238E27FC236}">
              <a16:creationId xmlns:a16="http://schemas.microsoft.com/office/drawing/2014/main" id="{AE4F8418-456F-49CE-B5D3-FD736FE0A72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70" name="Text Box 1">
          <a:extLst>
            <a:ext uri="{FF2B5EF4-FFF2-40B4-BE49-F238E27FC236}">
              <a16:creationId xmlns:a16="http://schemas.microsoft.com/office/drawing/2014/main" id="{5630F77D-2361-4C7B-82E3-986D1C1E40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71" name="Text Box 1">
          <a:extLst>
            <a:ext uri="{FF2B5EF4-FFF2-40B4-BE49-F238E27FC236}">
              <a16:creationId xmlns:a16="http://schemas.microsoft.com/office/drawing/2014/main" id="{64074F09-2795-4AC0-A87E-8D30067B1A6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72" name="Text Box 1">
          <a:extLst>
            <a:ext uri="{FF2B5EF4-FFF2-40B4-BE49-F238E27FC236}">
              <a16:creationId xmlns:a16="http://schemas.microsoft.com/office/drawing/2014/main" id="{BD686E9A-3220-4588-9818-855FAB4FCDE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73" name="Text Box 1">
          <a:extLst>
            <a:ext uri="{FF2B5EF4-FFF2-40B4-BE49-F238E27FC236}">
              <a16:creationId xmlns:a16="http://schemas.microsoft.com/office/drawing/2014/main" id="{F97EB779-2AF0-49DD-899A-7B4DECDF6A9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74" name="Text Box 1">
          <a:extLst>
            <a:ext uri="{FF2B5EF4-FFF2-40B4-BE49-F238E27FC236}">
              <a16:creationId xmlns:a16="http://schemas.microsoft.com/office/drawing/2014/main" id="{F3AD9017-6BCD-4233-B1E5-74AA0F2994F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75" name="Text Box 1">
          <a:extLst>
            <a:ext uri="{FF2B5EF4-FFF2-40B4-BE49-F238E27FC236}">
              <a16:creationId xmlns:a16="http://schemas.microsoft.com/office/drawing/2014/main" id="{C67B8966-DCAE-45DB-9483-E4B61618A3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76" name="Text Box 1">
          <a:extLst>
            <a:ext uri="{FF2B5EF4-FFF2-40B4-BE49-F238E27FC236}">
              <a16:creationId xmlns:a16="http://schemas.microsoft.com/office/drawing/2014/main" id="{139C86F3-DC1F-4F84-A226-680051857D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77" name="Text Box 1">
          <a:extLst>
            <a:ext uri="{FF2B5EF4-FFF2-40B4-BE49-F238E27FC236}">
              <a16:creationId xmlns:a16="http://schemas.microsoft.com/office/drawing/2014/main" id="{5DCD1D02-4CD7-4403-AE3B-77498B972FA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78" name="Text Box 1">
          <a:extLst>
            <a:ext uri="{FF2B5EF4-FFF2-40B4-BE49-F238E27FC236}">
              <a16:creationId xmlns:a16="http://schemas.microsoft.com/office/drawing/2014/main" id="{B9A4A7DB-E65F-4566-832C-C0DFB22310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79" name="Text Box 1">
          <a:extLst>
            <a:ext uri="{FF2B5EF4-FFF2-40B4-BE49-F238E27FC236}">
              <a16:creationId xmlns:a16="http://schemas.microsoft.com/office/drawing/2014/main" id="{369E6A97-440F-4D25-B2CB-EB13551417B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80" name="Text Box 1">
          <a:extLst>
            <a:ext uri="{FF2B5EF4-FFF2-40B4-BE49-F238E27FC236}">
              <a16:creationId xmlns:a16="http://schemas.microsoft.com/office/drawing/2014/main" id="{32B82C4B-13F8-42AC-B5BB-C8C4E3AF6C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81" name="Text Box 1">
          <a:extLst>
            <a:ext uri="{FF2B5EF4-FFF2-40B4-BE49-F238E27FC236}">
              <a16:creationId xmlns:a16="http://schemas.microsoft.com/office/drawing/2014/main" id="{F8D3D5B5-9703-45C6-AF5F-F6867F58BC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82" name="Text Box 1">
          <a:extLst>
            <a:ext uri="{FF2B5EF4-FFF2-40B4-BE49-F238E27FC236}">
              <a16:creationId xmlns:a16="http://schemas.microsoft.com/office/drawing/2014/main" id="{B2066044-6E05-48EF-A88E-FC4B7BADA4D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83" name="Text Box 1">
          <a:extLst>
            <a:ext uri="{FF2B5EF4-FFF2-40B4-BE49-F238E27FC236}">
              <a16:creationId xmlns:a16="http://schemas.microsoft.com/office/drawing/2014/main" id="{7D033431-D985-4E8E-9F4C-A1BAD4AABBF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84" name="Text Box 1">
          <a:extLst>
            <a:ext uri="{FF2B5EF4-FFF2-40B4-BE49-F238E27FC236}">
              <a16:creationId xmlns:a16="http://schemas.microsoft.com/office/drawing/2014/main" id="{377FFE41-4EE1-4AFE-BF1F-E41A3184D1D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85" name="Text Box 1">
          <a:extLst>
            <a:ext uri="{FF2B5EF4-FFF2-40B4-BE49-F238E27FC236}">
              <a16:creationId xmlns:a16="http://schemas.microsoft.com/office/drawing/2014/main" id="{90501E00-A712-4D6F-BDB1-07AD30143FE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86" name="Text Box 1">
          <a:extLst>
            <a:ext uri="{FF2B5EF4-FFF2-40B4-BE49-F238E27FC236}">
              <a16:creationId xmlns:a16="http://schemas.microsoft.com/office/drawing/2014/main" id="{6C138805-FBCE-4283-8B03-A8570C2A2B5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87" name="Text Box 1">
          <a:extLst>
            <a:ext uri="{FF2B5EF4-FFF2-40B4-BE49-F238E27FC236}">
              <a16:creationId xmlns:a16="http://schemas.microsoft.com/office/drawing/2014/main" id="{5AB2A5D1-20C0-4392-AA5F-237F90446C0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88" name="Text Box 1">
          <a:extLst>
            <a:ext uri="{FF2B5EF4-FFF2-40B4-BE49-F238E27FC236}">
              <a16:creationId xmlns:a16="http://schemas.microsoft.com/office/drawing/2014/main" id="{4355073A-BAC4-43EE-A481-A308B340CA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89" name="Text Box 1">
          <a:extLst>
            <a:ext uri="{FF2B5EF4-FFF2-40B4-BE49-F238E27FC236}">
              <a16:creationId xmlns:a16="http://schemas.microsoft.com/office/drawing/2014/main" id="{B52C6DB5-01C9-4EEB-BAC3-F110701C673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0" name="Text Box 1">
          <a:extLst>
            <a:ext uri="{FF2B5EF4-FFF2-40B4-BE49-F238E27FC236}">
              <a16:creationId xmlns:a16="http://schemas.microsoft.com/office/drawing/2014/main" id="{39D1F681-88E1-4101-BF97-C9557B835F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1" name="Text Box 1">
          <a:extLst>
            <a:ext uri="{FF2B5EF4-FFF2-40B4-BE49-F238E27FC236}">
              <a16:creationId xmlns:a16="http://schemas.microsoft.com/office/drawing/2014/main" id="{D60242A5-0FD7-4184-8475-F012CD3C788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2" name="Text Box 1">
          <a:extLst>
            <a:ext uri="{FF2B5EF4-FFF2-40B4-BE49-F238E27FC236}">
              <a16:creationId xmlns:a16="http://schemas.microsoft.com/office/drawing/2014/main" id="{45DCD807-1D86-4426-91AC-8DE8C36DBEB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3" name="Text Box 1">
          <a:extLst>
            <a:ext uri="{FF2B5EF4-FFF2-40B4-BE49-F238E27FC236}">
              <a16:creationId xmlns:a16="http://schemas.microsoft.com/office/drawing/2014/main" id="{A992BF8B-127B-46A8-B80F-526A0757BE7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94" name="Text Box 1">
          <a:extLst>
            <a:ext uri="{FF2B5EF4-FFF2-40B4-BE49-F238E27FC236}">
              <a16:creationId xmlns:a16="http://schemas.microsoft.com/office/drawing/2014/main" id="{B76F79E2-0B4D-4518-9ECB-4E36D17BC5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95" name="Text Box 1">
          <a:extLst>
            <a:ext uri="{FF2B5EF4-FFF2-40B4-BE49-F238E27FC236}">
              <a16:creationId xmlns:a16="http://schemas.microsoft.com/office/drawing/2014/main" id="{35BF9940-0895-47F9-917F-52DBB09A8FD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396" name="Text Box 1">
          <a:extLst>
            <a:ext uri="{FF2B5EF4-FFF2-40B4-BE49-F238E27FC236}">
              <a16:creationId xmlns:a16="http://schemas.microsoft.com/office/drawing/2014/main" id="{CC358EB4-09C8-4D8F-A645-57C9AF69D8E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397" name="Text Box 1">
          <a:extLst>
            <a:ext uri="{FF2B5EF4-FFF2-40B4-BE49-F238E27FC236}">
              <a16:creationId xmlns:a16="http://schemas.microsoft.com/office/drawing/2014/main" id="{44F3E289-9152-4483-A84F-5634D5B8548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8" name="Text Box 1">
          <a:extLst>
            <a:ext uri="{FF2B5EF4-FFF2-40B4-BE49-F238E27FC236}">
              <a16:creationId xmlns:a16="http://schemas.microsoft.com/office/drawing/2014/main" id="{0EF36774-4E54-4CBC-B82D-E5CC10E2C7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399" name="Text Box 1">
          <a:extLst>
            <a:ext uri="{FF2B5EF4-FFF2-40B4-BE49-F238E27FC236}">
              <a16:creationId xmlns:a16="http://schemas.microsoft.com/office/drawing/2014/main" id="{4898BBBE-D679-4B53-A9C3-0A0D2D7E818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00" name="Text Box 1">
          <a:extLst>
            <a:ext uri="{FF2B5EF4-FFF2-40B4-BE49-F238E27FC236}">
              <a16:creationId xmlns:a16="http://schemas.microsoft.com/office/drawing/2014/main" id="{C3BDBF0E-692A-4A97-BC04-6CDF667C38E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01" name="Text Box 1">
          <a:extLst>
            <a:ext uri="{FF2B5EF4-FFF2-40B4-BE49-F238E27FC236}">
              <a16:creationId xmlns:a16="http://schemas.microsoft.com/office/drawing/2014/main" id="{A6182D61-CB9A-48F0-946C-CE2C3FB02B1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02" name="Text Box 1">
          <a:extLst>
            <a:ext uri="{FF2B5EF4-FFF2-40B4-BE49-F238E27FC236}">
              <a16:creationId xmlns:a16="http://schemas.microsoft.com/office/drawing/2014/main" id="{61B400F0-672B-428B-A19F-CB48F7390D8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03" name="Text Box 1">
          <a:extLst>
            <a:ext uri="{FF2B5EF4-FFF2-40B4-BE49-F238E27FC236}">
              <a16:creationId xmlns:a16="http://schemas.microsoft.com/office/drawing/2014/main" id="{3616DBE4-57CE-4C33-9870-7BD605D4F21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04" name="Text Box 1">
          <a:extLst>
            <a:ext uri="{FF2B5EF4-FFF2-40B4-BE49-F238E27FC236}">
              <a16:creationId xmlns:a16="http://schemas.microsoft.com/office/drawing/2014/main" id="{6DF397C2-6325-430D-AE25-C06628825C6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05" name="Text Box 1">
          <a:extLst>
            <a:ext uri="{FF2B5EF4-FFF2-40B4-BE49-F238E27FC236}">
              <a16:creationId xmlns:a16="http://schemas.microsoft.com/office/drawing/2014/main" id="{A766D6FB-4E50-496A-9C67-B80ABAEE6E8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06" name="Text Box 1">
          <a:extLst>
            <a:ext uri="{FF2B5EF4-FFF2-40B4-BE49-F238E27FC236}">
              <a16:creationId xmlns:a16="http://schemas.microsoft.com/office/drawing/2014/main" id="{70DE2615-FE43-4EA4-A813-6578A829FF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07" name="Text Box 1">
          <a:extLst>
            <a:ext uri="{FF2B5EF4-FFF2-40B4-BE49-F238E27FC236}">
              <a16:creationId xmlns:a16="http://schemas.microsoft.com/office/drawing/2014/main" id="{C7FDE2D2-8763-4671-97F3-0D2E23DF30B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08" name="Text Box 1">
          <a:extLst>
            <a:ext uri="{FF2B5EF4-FFF2-40B4-BE49-F238E27FC236}">
              <a16:creationId xmlns:a16="http://schemas.microsoft.com/office/drawing/2014/main" id="{71DE40BB-8C2C-40C0-8597-98502A2E2C4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09" name="Text Box 1">
          <a:extLst>
            <a:ext uri="{FF2B5EF4-FFF2-40B4-BE49-F238E27FC236}">
              <a16:creationId xmlns:a16="http://schemas.microsoft.com/office/drawing/2014/main" id="{C982AD6E-B026-4CBD-B60E-A2865329E0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10" name="Text Box 1">
          <a:extLst>
            <a:ext uri="{FF2B5EF4-FFF2-40B4-BE49-F238E27FC236}">
              <a16:creationId xmlns:a16="http://schemas.microsoft.com/office/drawing/2014/main" id="{2F0C5C89-6374-427F-8302-18191236AAD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11" name="Text Box 1">
          <a:extLst>
            <a:ext uri="{FF2B5EF4-FFF2-40B4-BE49-F238E27FC236}">
              <a16:creationId xmlns:a16="http://schemas.microsoft.com/office/drawing/2014/main" id="{483C9140-0BF7-499C-807B-8968E73640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12" name="Text Box 1">
          <a:extLst>
            <a:ext uri="{FF2B5EF4-FFF2-40B4-BE49-F238E27FC236}">
              <a16:creationId xmlns:a16="http://schemas.microsoft.com/office/drawing/2014/main" id="{884C3353-B7DE-4642-8B41-165EC1F3029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13" name="Text Box 1">
          <a:extLst>
            <a:ext uri="{FF2B5EF4-FFF2-40B4-BE49-F238E27FC236}">
              <a16:creationId xmlns:a16="http://schemas.microsoft.com/office/drawing/2014/main" id="{076CA3D4-006F-4906-9BAD-4A6B6CD2D6D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14" name="Text Box 1">
          <a:extLst>
            <a:ext uri="{FF2B5EF4-FFF2-40B4-BE49-F238E27FC236}">
              <a16:creationId xmlns:a16="http://schemas.microsoft.com/office/drawing/2014/main" id="{CE0C12AC-6E6D-4E10-ACFB-B137D7B2243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15" name="Text Box 1">
          <a:extLst>
            <a:ext uri="{FF2B5EF4-FFF2-40B4-BE49-F238E27FC236}">
              <a16:creationId xmlns:a16="http://schemas.microsoft.com/office/drawing/2014/main" id="{14A31782-CBB3-4A31-AB2C-F6D61056526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16" name="Text Box 1">
          <a:extLst>
            <a:ext uri="{FF2B5EF4-FFF2-40B4-BE49-F238E27FC236}">
              <a16:creationId xmlns:a16="http://schemas.microsoft.com/office/drawing/2014/main" id="{16103A06-2791-4DD3-A650-437D7A156E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17" name="Text Box 1">
          <a:extLst>
            <a:ext uri="{FF2B5EF4-FFF2-40B4-BE49-F238E27FC236}">
              <a16:creationId xmlns:a16="http://schemas.microsoft.com/office/drawing/2014/main" id="{ACB17497-20AC-491B-AF26-51ED2DC6ED4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18" name="Text Box 1">
          <a:extLst>
            <a:ext uri="{FF2B5EF4-FFF2-40B4-BE49-F238E27FC236}">
              <a16:creationId xmlns:a16="http://schemas.microsoft.com/office/drawing/2014/main" id="{34187528-E630-4616-BD08-2C812E649D7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19" name="Text Box 1">
          <a:extLst>
            <a:ext uri="{FF2B5EF4-FFF2-40B4-BE49-F238E27FC236}">
              <a16:creationId xmlns:a16="http://schemas.microsoft.com/office/drawing/2014/main" id="{94FB02A7-E785-4589-8C82-8EE288F54B1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20" name="Text Box 1">
          <a:extLst>
            <a:ext uri="{FF2B5EF4-FFF2-40B4-BE49-F238E27FC236}">
              <a16:creationId xmlns:a16="http://schemas.microsoft.com/office/drawing/2014/main" id="{56A551E5-4B7A-4CCB-8A04-14873FC00F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21" name="Text Box 1">
          <a:extLst>
            <a:ext uri="{FF2B5EF4-FFF2-40B4-BE49-F238E27FC236}">
              <a16:creationId xmlns:a16="http://schemas.microsoft.com/office/drawing/2014/main" id="{E81ABE94-721A-4DBC-A4C6-FCEF5D41CA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22" name="Text Box 1">
          <a:extLst>
            <a:ext uri="{FF2B5EF4-FFF2-40B4-BE49-F238E27FC236}">
              <a16:creationId xmlns:a16="http://schemas.microsoft.com/office/drawing/2014/main" id="{C5AA74A5-9E86-4DD1-9374-26BA5AC8314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23" name="Text Box 1">
          <a:extLst>
            <a:ext uri="{FF2B5EF4-FFF2-40B4-BE49-F238E27FC236}">
              <a16:creationId xmlns:a16="http://schemas.microsoft.com/office/drawing/2014/main" id="{22D836C4-D3F8-48D6-B193-691D4954F8E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24" name="Text Box 1">
          <a:extLst>
            <a:ext uri="{FF2B5EF4-FFF2-40B4-BE49-F238E27FC236}">
              <a16:creationId xmlns:a16="http://schemas.microsoft.com/office/drawing/2014/main" id="{D0D73168-BD1D-47CE-B14B-9EF9810AC99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25" name="Text Box 1">
          <a:extLst>
            <a:ext uri="{FF2B5EF4-FFF2-40B4-BE49-F238E27FC236}">
              <a16:creationId xmlns:a16="http://schemas.microsoft.com/office/drawing/2014/main" id="{8FB18341-07ED-4784-9490-7F287799F93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26" name="Text Box 1">
          <a:extLst>
            <a:ext uri="{FF2B5EF4-FFF2-40B4-BE49-F238E27FC236}">
              <a16:creationId xmlns:a16="http://schemas.microsoft.com/office/drawing/2014/main" id="{4356E386-872A-45A8-9E85-4CAE578AD1C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27" name="Text Box 1">
          <a:extLst>
            <a:ext uri="{FF2B5EF4-FFF2-40B4-BE49-F238E27FC236}">
              <a16:creationId xmlns:a16="http://schemas.microsoft.com/office/drawing/2014/main" id="{CDD65674-C7A6-4360-A826-7F043E790CC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28" name="Text Box 1">
          <a:extLst>
            <a:ext uri="{FF2B5EF4-FFF2-40B4-BE49-F238E27FC236}">
              <a16:creationId xmlns:a16="http://schemas.microsoft.com/office/drawing/2014/main" id="{11A1E5EA-F508-4FE4-B320-1132B8C91D0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29" name="Text Box 1">
          <a:extLst>
            <a:ext uri="{FF2B5EF4-FFF2-40B4-BE49-F238E27FC236}">
              <a16:creationId xmlns:a16="http://schemas.microsoft.com/office/drawing/2014/main" id="{F5DE0922-A66F-4B94-B785-A8D339929D2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30" name="Text Box 1">
          <a:extLst>
            <a:ext uri="{FF2B5EF4-FFF2-40B4-BE49-F238E27FC236}">
              <a16:creationId xmlns:a16="http://schemas.microsoft.com/office/drawing/2014/main" id="{DABCA420-E809-4DEF-8493-BF2692E43B5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31" name="Text Box 1">
          <a:extLst>
            <a:ext uri="{FF2B5EF4-FFF2-40B4-BE49-F238E27FC236}">
              <a16:creationId xmlns:a16="http://schemas.microsoft.com/office/drawing/2014/main" id="{665F1A35-FC2C-4B3B-B825-E2377CD150A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32" name="Text Box 1">
          <a:extLst>
            <a:ext uri="{FF2B5EF4-FFF2-40B4-BE49-F238E27FC236}">
              <a16:creationId xmlns:a16="http://schemas.microsoft.com/office/drawing/2014/main" id="{9BB44349-3804-457A-9D9E-2DF6FD621AC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433" name="Text Box 1">
          <a:extLst>
            <a:ext uri="{FF2B5EF4-FFF2-40B4-BE49-F238E27FC236}">
              <a16:creationId xmlns:a16="http://schemas.microsoft.com/office/drawing/2014/main" id="{F5794C1D-6477-4D1B-BE85-7AB45425692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34" name="Text Box 1">
          <a:extLst>
            <a:ext uri="{FF2B5EF4-FFF2-40B4-BE49-F238E27FC236}">
              <a16:creationId xmlns:a16="http://schemas.microsoft.com/office/drawing/2014/main" id="{29D842C3-9781-4B00-80F2-D809237F3AE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35" name="Text Box 1">
          <a:extLst>
            <a:ext uri="{FF2B5EF4-FFF2-40B4-BE49-F238E27FC236}">
              <a16:creationId xmlns:a16="http://schemas.microsoft.com/office/drawing/2014/main" id="{75FB4D13-08D5-4E73-995B-D47C93B55F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36" name="Text Box 1">
          <a:extLst>
            <a:ext uri="{FF2B5EF4-FFF2-40B4-BE49-F238E27FC236}">
              <a16:creationId xmlns:a16="http://schemas.microsoft.com/office/drawing/2014/main" id="{D5195F5F-F22B-416F-967D-18CEE33F8C3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37" name="Text Box 1">
          <a:extLst>
            <a:ext uri="{FF2B5EF4-FFF2-40B4-BE49-F238E27FC236}">
              <a16:creationId xmlns:a16="http://schemas.microsoft.com/office/drawing/2014/main" id="{16E19374-825F-482B-A988-2D21D1C4BAD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38" name="Text Box 1">
          <a:extLst>
            <a:ext uri="{FF2B5EF4-FFF2-40B4-BE49-F238E27FC236}">
              <a16:creationId xmlns:a16="http://schemas.microsoft.com/office/drawing/2014/main" id="{65D72993-6FA8-470E-AB0E-4341D40AF56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39" name="Text Box 1">
          <a:extLst>
            <a:ext uri="{FF2B5EF4-FFF2-40B4-BE49-F238E27FC236}">
              <a16:creationId xmlns:a16="http://schemas.microsoft.com/office/drawing/2014/main" id="{D9D0FCD2-B1EB-4933-A383-7466CB2C3C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40" name="Text Box 1">
          <a:extLst>
            <a:ext uri="{FF2B5EF4-FFF2-40B4-BE49-F238E27FC236}">
              <a16:creationId xmlns:a16="http://schemas.microsoft.com/office/drawing/2014/main" id="{379E39BF-A29A-49EC-B457-F5A3BA7E6C7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41" name="Text Box 1">
          <a:extLst>
            <a:ext uri="{FF2B5EF4-FFF2-40B4-BE49-F238E27FC236}">
              <a16:creationId xmlns:a16="http://schemas.microsoft.com/office/drawing/2014/main" id="{6EDFFA87-2794-4CA6-A6D0-BB3EF14D9A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2A9C16FD-1DEE-46EB-9028-60BECFE3570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43" name="Text Box 1">
          <a:extLst>
            <a:ext uri="{FF2B5EF4-FFF2-40B4-BE49-F238E27FC236}">
              <a16:creationId xmlns:a16="http://schemas.microsoft.com/office/drawing/2014/main" id="{881F541D-87E7-4B08-AEEC-8DDA6F3A72F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44" name="Text Box 1">
          <a:extLst>
            <a:ext uri="{FF2B5EF4-FFF2-40B4-BE49-F238E27FC236}">
              <a16:creationId xmlns:a16="http://schemas.microsoft.com/office/drawing/2014/main" id="{AF9A363B-914C-433B-B6FE-D4823BADEE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45" name="Text Box 1">
          <a:extLst>
            <a:ext uri="{FF2B5EF4-FFF2-40B4-BE49-F238E27FC236}">
              <a16:creationId xmlns:a16="http://schemas.microsoft.com/office/drawing/2014/main" id="{91A89C75-D737-48F8-832F-2DEB7CFCD0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46" name="Text Box 1">
          <a:extLst>
            <a:ext uri="{FF2B5EF4-FFF2-40B4-BE49-F238E27FC236}">
              <a16:creationId xmlns:a16="http://schemas.microsoft.com/office/drawing/2014/main" id="{3697D2D6-8908-482A-9E13-01FD5F7855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47" name="Text Box 1">
          <a:extLst>
            <a:ext uri="{FF2B5EF4-FFF2-40B4-BE49-F238E27FC236}">
              <a16:creationId xmlns:a16="http://schemas.microsoft.com/office/drawing/2014/main" id="{A19E0F1F-ABB3-4923-9E4A-1FDD857E14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48" name="Text Box 1">
          <a:extLst>
            <a:ext uri="{FF2B5EF4-FFF2-40B4-BE49-F238E27FC236}">
              <a16:creationId xmlns:a16="http://schemas.microsoft.com/office/drawing/2014/main" id="{70F51515-6E33-492B-8BAD-FCB5F6E1349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49" name="Text Box 1">
          <a:extLst>
            <a:ext uri="{FF2B5EF4-FFF2-40B4-BE49-F238E27FC236}">
              <a16:creationId xmlns:a16="http://schemas.microsoft.com/office/drawing/2014/main" id="{F36B53DF-9BAD-452E-9035-71AA95C3433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50" name="Text Box 1">
          <a:extLst>
            <a:ext uri="{FF2B5EF4-FFF2-40B4-BE49-F238E27FC236}">
              <a16:creationId xmlns:a16="http://schemas.microsoft.com/office/drawing/2014/main" id="{2F6201A4-C093-4133-AF02-2271948A94A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51" name="Text Box 1">
          <a:extLst>
            <a:ext uri="{FF2B5EF4-FFF2-40B4-BE49-F238E27FC236}">
              <a16:creationId xmlns:a16="http://schemas.microsoft.com/office/drawing/2014/main" id="{66EF6B24-29FD-4EF9-B405-D5CD9A5AEA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52" name="Text Box 1">
          <a:extLst>
            <a:ext uri="{FF2B5EF4-FFF2-40B4-BE49-F238E27FC236}">
              <a16:creationId xmlns:a16="http://schemas.microsoft.com/office/drawing/2014/main" id="{78332B73-3744-4948-B183-A9FD7BEA53D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53" name="Text Box 1">
          <a:extLst>
            <a:ext uri="{FF2B5EF4-FFF2-40B4-BE49-F238E27FC236}">
              <a16:creationId xmlns:a16="http://schemas.microsoft.com/office/drawing/2014/main" id="{FF16B2CD-E68A-4421-96C9-0EBBC882C95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A7092F80-CC0C-4873-A013-E5EA392816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55" name="Text Box 1">
          <a:extLst>
            <a:ext uri="{FF2B5EF4-FFF2-40B4-BE49-F238E27FC236}">
              <a16:creationId xmlns:a16="http://schemas.microsoft.com/office/drawing/2014/main" id="{89B62B9A-C909-453A-A39B-0A46AC6CAC4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56" name="Text Box 1">
          <a:extLst>
            <a:ext uri="{FF2B5EF4-FFF2-40B4-BE49-F238E27FC236}">
              <a16:creationId xmlns:a16="http://schemas.microsoft.com/office/drawing/2014/main" id="{82548B45-F473-4149-BDA0-B556A8E6BD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57" name="Text Box 1">
          <a:extLst>
            <a:ext uri="{FF2B5EF4-FFF2-40B4-BE49-F238E27FC236}">
              <a16:creationId xmlns:a16="http://schemas.microsoft.com/office/drawing/2014/main" id="{B65B6050-2879-4145-A6C9-6B583A1A2C8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58" name="Text Box 1">
          <a:extLst>
            <a:ext uri="{FF2B5EF4-FFF2-40B4-BE49-F238E27FC236}">
              <a16:creationId xmlns:a16="http://schemas.microsoft.com/office/drawing/2014/main" id="{3F14D041-884E-4942-9ED2-31DD0BD9A0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59" name="Text Box 1">
          <a:extLst>
            <a:ext uri="{FF2B5EF4-FFF2-40B4-BE49-F238E27FC236}">
              <a16:creationId xmlns:a16="http://schemas.microsoft.com/office/drawing/2014/main" id="{EBA1FBEF-B485-4317-9D52-B44F1E65B0D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0" name="Text Box 1">
          <a:extLst>
            <a:ext uri="{FF2B5EF4-FFF2-40B4-BE49-F238E27FC236}">
              <a16:creationId xmlns:a16="http://schemas.microsoft.com/office/drawing/2014/main" id="{7E16E3B4-D3C3-45C7-B5E6-BF521E42AD3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1" name="Text Box 1">
          <a:extLst>
            <a:ext uri="{FF2B5EF4-FFF2-40B4-BE49-F238E27FC236}">
              <a16:creationId xmlns:a16="http://schemas.microsoft.com/office/drawing/2014/main" id="{FB4FEE9C-FF18-4303-B37A-30B623A3AF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2" name="Text Box 1">
          <a:extLst>
            <a:ext uri="{FF2B5EF4-FFF2-40B4-BE49-F238E27FC236}">
              <a16:creationId xmlns:a16="http://schemas.microsoft.com/office/drawing/2014/main" id="{335E8E29-5D4F-45E0-A1F7-A6B1AB1D85F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3" name="Text Box 1">
          <a:extLst>
            <a:ext uri="{FF2B5EF4-FFF2-40B4-BE49-F238E27FC236}">
              <a16:creationId xmlns:a16="http://schemas.microsoft.com/office/drawing/2014/main" id="{47E4A975-1D88-444A-81F7-B874ED1E4B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4" name="Text Box 1">
          <a:extLst>
            <a:ext uri="{FF2B5EF4-FFF2-40B4-BE49-F238E27FC236}">
              <a16:creationId xmlns:a16="http://schemas.microsoft.com/office/drawing/2014/main" id="{9FF56C59-0671-477A-97C4-20A93D9E54F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5" name="Text Box 1">
          <a:extLst>
            <a:ext uri="{FF2B5EF4-FFF2-40B4-BE49-F238E27FC236}">
              <a16:creationId xmlns:a16="http://schemas.microsoft.com/office/drawing/2014/main" id="{A1D18151-E0DF-43B0-9281-40F3EE25E8D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6" name="Text Box 1">
          <a:extLst>
            <a:ext uri="{FF2B5EF4-FFF2-40B4-BE49-F238E27FC236}">
              <a16:creationId xmlns:a16="http://schemas.microsoft.com/office/drawing/2014/main" id="{8EE8A214-5B6C-4569-8670-039900BF77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7" name="Text Box 1">
          <a:extLst>
            <a:ext uri="{FF2B5EF4-FFF2-40B4-BE49-F238E27FC236}">
              <a16:creationId xmlns:a16="http://schemas.microsoft.com/office/drawing/2014/main" id="{DD971BDA-8386-4ED1-9EBF-C27A0C4CDF5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8" name="Text Box 1">
          <a:extLst>
            <a:ext uri="{FF2B5EF4-FFF2-40B4-BE49-F238E27FC236}">
              <a16:creationId xmlns:a16="http://schemas.microsoft.com/office/drawing/2014/main" id="{264C3B7C-E776-4DBF-A9D2-4C10FAB6A0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69" name="Text Box 1">
          <a:extLst>
            <a:ext uri="{FF2B5EF4-FFF2-40B4-BE49-F238E27FC236}">
              <a16:creationId xmlns:a16="http://schemas.microsoft.com/office/drawing/2014/main" id="{16C21E2F-5CEC-475E-840E-E0510DEA78A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70" name="Text Box 1">
          <a:extLst>
            <a:ext uri="{FF2B5EF4-FFF2-40B4-BE49-F238E27FC236}">
              <a16:creationId xmlns:a16="http://schemas.microsoft.com/office/drawing/2014/main" id="{9D8C868D-1693-4BB9-AA6A-546FA5897B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71" name="Text Box 1">
          <a:extLst>
            <a:ext uri="{FF2B5EF4-FFF2-40B4-BE49-F238E27FC236}">
              <a16:creationId xmlns:a16="http://schemas.microsoft.com/office/drawing/2014/main" id="{F03C313F-F300-4059-BE39-E5A155CF100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72" name="Text Box 1">
          <a:extLst>
            <a:ext uri="{FF2B5EF4-FFF2-40B4-BE49-F238E27FC236}">
              <a16:creationId xmlns:a16="http://schemas.microsoft.com/office/drawing/2014/main" id="{EB14443F-235E-4470-BA7E-C61A6EB20C1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473" name="Text Box 1">
          <a:extLst>
            <a:ext uri="{FF2B5EF4-FFF2-40B4-BE49-F238E27FC236}">
              <a16:creationId xmlns:a16="http://schemas.microsoft.com/office/drawing/2014/main" id="{3BA59529-5DE3-4D82-9D05-AF07D76A061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74" name="Text Box 1">
          <a:extLst>
            <a:ext uri="{FF2B5EF4-FFF2-40B4-BE49-F238E27FC236}">
              <a16:creationId xmlns:a16="http://schemas.microsoft.com/office/drawing/2014/main" id="{C36157BB-0CBA-47AB-B0F2-A3F4F985A8E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75" name="Text Box 1">
          <a:extLst>
            <a:ext uri="{FF2B5EF4-FFF2-40B4-BE49-F238E27FC236}">
              <a16:creationId xmlns:a16="http://schemas.microsoft.com/office/drawing/2014/main" id="{2D6192F6-2128-4C27-A160-9A64B5C464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76" name="Text Box 1">
          <a:extLst>
            <a:ext uri="{FF2B5EF4-FFF2-40B4-BE49-F238E27FC236}">
              <a16:creationId xmlns:a16="http://schemas.microsoft.com/office/drawing/2014/main" id="{581EA70A-ED91-4097-820E-5C68D14DED9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77" name="Text Box 1">
          <a:extLst>
            <a:ext uri="{FF2B5EF4-FFF2-40B4-BE49-F238E27FC236}">
              <a16:creationId xmlns:a16="http://schemas.microsoft.com/office/drawing/2014/main" id="{E2078C47-5540-44C0-BF99-93DD0BDA7E6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78" name="Text Box 1">
          <a:extLst>
            <a:ext uri="{FF2B5EF4-FFF2-40B4-BE49-F238E27FC236}">
              <a16:creationId xmlns:a16="http://schemas.microsoft.com/office/drawing/2014/main" id="{E7E69A82-AE62-4C55-9766-0BD56B2D4D3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79" name="Text Box 1">
          <a:extLst>
            <a:ext uri="{FF2B5EF4-FFF2-40B4-BE49-F238E27FC236}">
              <a16:creationId xmlns:a16="http://schemas.microsoft.com/office/drawing/2014/main" id="{E25C8E76-4191-4913-B54A-61A886108CA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0" name="Text Box 1">
          <a:extLst>
            <a:ext uri="{FF2B5EF4-FFF2-40B4-BE49-F238E27FC236}">
              <a16:creationId xmlns:a16="http://schemas.microsoft.com/office/drawing/2014/main" id="{026CC0DA-1154-4FCD-9ACA-4A9D21EC886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1" name="Text Box 1">
          <a:extLst>
            <a:ext uri="{FF2B5EF4-FFF2-40B4-BE49-F238E27FC236}">
              <a16:creationId xmlns:a16="http://schemas.microsoft.com/office/drawing/2014/main" id="{1C3D1026-E687-48A1-BB2A-140244ADB6B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82" name="Text Box 1">
          <a:extLst>
            <a:ext uri="{FF2B5EF4-FFF2-40B4-BE49-F238E27FC236}">
              <a16:creationId xmlns:a16="http://schemas.microsoft.com/office/drawing/2014/main" id="{839996BA-4C5C-4873-9EFE-061F92BF94A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83" name="Text Box 1">
          <a:extLst>
            <a:ext uri="{FF2B5EF4-FFF2-40B4-BE49-F238E27FC236}">
              <a16:creationId xmlns:a16="http://schemas.microsoft.com/office/drawing/2014/main" id="{86DA3B9C-A1C3-4CF2-AC88-8F1547D2773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84" name="Text Box 1">
          <a:extLst>
            <a:ext uri="{FF2B5EF4-FFF2-40B4-BE49-F238E27FC236}">
              <a16:creationId xmlns:a16="http://schemas.microsoft.com/office/drawing/2014/main" id="{2CEECAB4-EE9E-4A2A-9C54-19758AD352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85" name="Text Box 1">
          <a:extLst>
            <a:ext uri="{FF2B5EF4-FFF2-40B4-BE49-F238E27FC236}">
              <a16:creationId xmlns:a16="http://schemas.microsoft.com/office/drawing/2014/main" id="{E22E1F35-DAF6-488F-BC51-4D97042B9AC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6" name="Text Box 1">
          <a:extLst>
            <a:ext uri="{FF2B5EF4-FFF2-40B4-BE49-F238E27FC236}">
              <a16:creationId xmlns:a16="http://schemas.microsoft.com/office/drawing/2014/main" id="{6C2F2C2A-664C-47B7-A4F1-4DC0C5A3861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7" name="Text Box 1">
          <a:extLst>
            <a:ext uri="{FF2B5EF4-FFF2-40B4-BE49-F238E27FC236}">
              <a16:creationId xmlns:a16="http://schemas.microsoft.com/office/drawing/2014/main" id="{1EF44EBA-10FD-4489-9711-EA78CCF0D5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8" name="Text Box 1">
          <a:extLst>
            <a:ext uri="{FF2B5EF4-FFF2-40B4-BE49-F238E27FC236}">
              <a16:creationId xmlns:a16="http://schemas.microsoft.com/office/drawing/2014/main" id="{7F4DE2D3-A83E-4D1D-896A-31C8BD348A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89" name="Text Box 1">
          <a:extLst>
            <a:ext uri="{FF2B5EF4-FFF2-40B4-BE49-F238E27FC236}">
              <a16:creationId xmlns:a16="http://schemas.microsoft.com/office/drawing/2014/main" id="{61755713-D53C-4BAA-BF1F-152E0C03E63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90" name="Text Box 1">
          <a:extLst>
            <a:ext uri="{FF2B5EF4-FFF2-40B4-BE49-F238E27FC236}">
              <a16:creationId xmlns:a16="http://schemas.microsoft.com/office/drawing/2014/main" id="{92FBC111-2B14-47D5-BE13-594D126344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91" name="Text Box 1">
          <a:extLst>
            <a:ext uri="{FF2B5EF4-FFF2-40B4-BE49-F238E27FC236}">
              <a16:creationId xmlns:a16="http://schemas.microsoft.com/office/drawing/2014/main" id="{6E85B2BE-A950-45BD-9AB0-C57813645E3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92" name="Text Box 1">
          <a:extLst>
            <a:ext uri="{FF2B5EF4-FFF2-40B4-BE49-F238E27FC236}">
              <a16:creationId xmlns:a16="http://schemas.microsoft.com/office/drawing/2014/main" id="{8B70B346-B27D-4078-A28B-27617B15883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E590F767-88DE-4D78-AF69-40CC185B58C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94" name="Text Box 1">
          <a:extLst>
            <a:ext uri="{FF2B5EF4-FFF2-40B4-BE49-F238E27FC236}">
              <a16:creationId xmlns:a16="http://schemas.microsoft.com/office/drawing/2014/main" id="{F04FF802-F9AC-4593-9E6D-8AF4C8EC176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95" name="Text Box 1">
          <a:extLst>
            <a:ext uri="{FF2B5EF4-FFF2-40B4-BE49-F238E27FC236}">
              <a16:creationId xmlns:a16="http://schemas.microsoft.com/office/drawing/2014/main" id="{BB8EED28-1374-4BD1-8B34-BCE4AB692B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96" name="Text Box 1">
          <a:extLst>
            <a:ext uri="{FF2B5EF4-FFF2-40B4-BE49-F238E27FC236}">
              <a16:creationId xmlns:a16="http://schemas.microsoft.com/office/drawing/2014/main" id="{F2DD77F2-77CC-451C-9578-773B4863506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497" name="Text Box 1">
          <a:extLst>
            <a:ext uri="{FF2B5EF4-FFF2-40B4-BE49-F238E27FC236}">
              <a16:creationId xmlns:a16="http://schemas.microsoft.com/office/drawing/2014/main" id="{0A99117B-C887-4684-895C-1EB32B0C0B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498" name="Text Box 1">
          <a:extLst>
            <a:ext uri="{FF2B5EF4-FFF2-40B4-BE49-F238E27FC236}">
              <a16:creationId xmlns:a16="http://schemas.microsoft.com/office/drawing/2014/main" id="{F309A4B7-6D19-467D-8159-1DB83914337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499" name="Text Box 1">
          <a:extLst>
            <a:ext uri="{FF2B5EF4-FFF2-40B4-BE49-F238E27FC236}">
              <a16:creationId xmlns:a16="http://schemas.microsoft.com/office/drawing/2014/main" id="{CCA00E9C-B00B-45B9-AD5A-4B563C3634F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00" name="Text Box 1">
          <a:extLst>
            <a:ext uri="{FF2B5EF4-FFF2-40B4-BE49-F238E27FC236}">
              <a16:creationId xmlns:a16="http://schemas.microsoft.com/office/drawing/2014/main" id="{A604BCDB-EEC0-4760-96FC-7930E14CAE8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01" name="Text Box 1">
          <a:extLst>
            <a:ext uri="{FF2B5EF4-FFF2-40B4-BE49-F238E27FC236}">
              <a16:creationId xmlns:a16="http://schemas.microsoft.com/office/drawing/2014/main" id="{F880500F-CB7B-4EFC-9C0E-F12FDB95B61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02" name="Text Box 1">
          <a:extLst>
            <a:ext uri="{FF2B5EF4-FFF2-40B4-BE49-F238E27FC236}">
              <a16:creationId xmlns:a16="http://schemas.microsoft.com/office/drawing/2014/main" id="{FE8DEEEF-72D2-493B-9423-4F84262260C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03" name="Text Box 1">
          <a:extLst>
            <a:ext uri="{FF2B5EF4-FFF2-40B4-BE49-F238E27FC236}">
              <a16:creationId xmlns:a16="http://schemas.microsoft.com/office/drawing/2014/main" id="{915550CF-CE68-421C-9AAB-A838264739B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04" name="Text Box 1">
          <a:extLst>
            <a:ext uri="{FF2B5EF4-FFF2-40B4-BE49-F238E27FC236}">
              <a16:creationId xmlns:a16="http://schemas.microsoft.com/office/drawing/2014/main" id="{C5D47517-419B-488B-92E6-18D27A6D09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05" name="Text Box 1">
          <a:extLst>
            <a:ext uri="{FF2B5EF4-FFF2-40B4-BE49-F238E27FC236}">
              <a16:creationId xmlns:a16="http://schemas.microsoft.com/office/drawing/2014/main" id="{24C02A1E-FD4B-472F-9D0B-D3127471876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06" name="Text Box 1">
          <a:extLst>
            <a:ext uri="{FF2B5EF4-FFF2-40B4-BE49-F238E27FC236}">
              <a16:creationId xmlns:a16="http://schemas.microsoft.com/office/drawing/2014/main" id="{51157DE5-A136-4B26-A74C-4E9BE24E99E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07" name="Text Box 1">
          <a:extLst>
            <a:ext uri="{FF2B5EF4-FFF2-40B4-BE49-F238E27FC236}">
              <a16:creationId xmlns:a16="http://schemas.microsoft.com/office/drawing/2014/main" id="{483481E8-59AF-45AB-A63E-496E38C33A1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08" name="Text Box 1">
          <a:extLst>
            <a:ext uri="{FF2B5EF4-FFF2-40B4-BE49-F238E27FC236}">
              <a16:creationId xmlns:a16="http://schemas.microsoft.com/office/drawing/2014/main" id="{71EE5BFD-1280-483B-94F9-776368AC96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09" name="Text Box 1">
          <a:extLst>
            <a:ext uri="{FF2B5EF4-FFF2-40B4-BE49-F238E27FC236}">
              <a16:creationId xmlns:a16="http://schemas.microsoft.com/office/drawing/2014/main" id="{EA4A17D2-9892-4101-86B0-E82883356C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0" name="Text Box 1">
          <a:extLst>
            <a:ext uri="{FF2B5EF4-FFF2-40B4-BE49-F238E27FC236}">
              <a16:creationId xmlns:a16="http://schemas.microsoft.com/office/drawing/2014/main" id="{18A68F2A-CA41-4A59-8F32-713E4D541A6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1" name="Text Box 1">
          <a:extLst>
            <a:ext uri="{FF2B5EF4-FFF2-40B4-BE49-F238E27FC236}">
              <a16:creationId xmlns:a16="http://schemas.microsoft.com/office/drawing/2014/main" id="{8B470440-0A8D-406F-A8E7-90AF2A6B114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2" name="Text Box 1">
          <a:extLst>
            <a:ext uri="{FF2B5EF4-FFF2-40B4-BE49-F238E27FC236}">
              <a16:creationId xmlns:a16="http://schemas.microsoft.com/office/drawing/2014/main" id="{C97E4EDF-862D-478C-86A5-1C7BC15F283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3" name="Text Box 1">
          <a:extLst>
            <a:ext uri="{FF2B5EF4-FFF2-40B4-BE49-F238E27FC236}">
              <a16:creationId xmlns:a16="http://schemas.microsoft.com/office/drawing/2014/main" id="{59053539-84E2-4D7C-8BFF-CD06BBF199C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14" name="Text Box 1">
          <a:extLst>
            <a:ext uri="{FF2B5EF4-FFF2-40B4-BE49-F238E27FC236}">
              <a16:creationId xmlns:a16="http://schemas.microsoft.com/office/drawing/2014/main" id="{33F3ADAF-6761-4A9A-AA26-CB86CA9FECB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5" name="Text Box 1">
          <a:extLst>
            <a:ext uri="{FF2B5EF4-FFF2-40B4-BE49-F238E27FC236}">
              <a16:creationId xmlns:a16="http://schemas.microsoft.com/office/drawing/2014/main" id="{92806735-E70E-4827-9B5A-E8D6E1A2A9A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16" name="Text Box 1">
          <a:extLst>
            <a:ext uri="{FF2B5EF4-FFF2-40B4-BE49-F238E27FC236}">
              <a16:creationId xmlns:a16="http://schemas.microsoft.com/office/drawing/2014/main" id="{B1ECA489-E0C0-4885-990F-3B0653111D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17" name="Text Box 1">
          <a:extLst>
            <a:ext uri="{FF2B5EF4-FFF2-40B4-BE49-F238E27FC236}">
              <a16:creationId xmlns:a16="http://schemas.microsoft.com/office/drawing/2014/main" id="{B4224023-E28A-4A92-B1F3-DA75D778DD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518" name="Text Box 1">
          <a:extLst>
            <a:ext uri="{FF2B5EF4-FFF2-40B4-BE49-F238E27FC236}">
              <a16:creationId xmlns:a16="http://schemas.microsoft.com/office/drawing/2014/main" id="{B38F1DC7-FB3D-42FC-8909-22AE770DEBF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519" name="Text Box 1">
          <a:extLst>
            <a:ext uri="{FF2B5EF4-FFF2-40B4-BE49-F238E27FC236}">
              <a16:creationId xmlns:a16="http://schemas.microsoft.com/office/drawing/2014/main" id="{15E9CA58-EBC4-4D95-B1C9-69CF76B2DB9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520" name="Text Box 1">
          <a:extLst>
            <a:ext uri="{FF2B5EF4-FFF2-40B4-BE49-F238E27FC236}">
              <a16:creationId xmlns:a16="http://schemas.microsoft.com/office/drawing/2014/main" id="{724E3AFD-8A13-4F77-9E08-8741336F077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521" name="Text Box 1">
          <a:extLst>
            <a:ext uri="{FF2B5EF4-FFF2-40B4-BE49-F238E27FC236}">
              <a16:creationId xmlns:a16="http://schemas.microsoft.com/office/drawing/2014/main" id="{8FA907C4-82E7-44A1-90D9-D089006AEAC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22" name="Text Box 1">
          <a:extLst>
            <a:ext uri="{FF2B5EF4-FFF2-40B4-BE49-F238E27FC236}">
              <a16:creationId xmlns:a16="http://schemas.microsoft.com/office/drawing/2014/main" id="{B395CBE5-8D65-4611-BBEE-30155E081A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23" name="Text Box 1">
          <a:extLst>
            <a:ext uri="{FF2B5EF4-FFF2-40B4-BE49-F238E27FC236}">
              <a16:creationId xmlns:a16="http://schemas.microsoft.com/office/drawing/2014/main" id="{E9E50615-1356-4218-B4D2-B1DBDD691B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24" name="Text Box 1">
          <a:extLst>
            <a:ext uri="{FF2B5EF4-FFF2-40B4-BE49-F238E27FC236}">
              <a16:creationId xmlns:a16="http://schemas.microsoft.com/office/drawing/2014/main" id="{1AEF9AB3-F7A9-4425-ABEB-43A17D16DD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25" name="Text Box 1">
          <a:extLst>
            <a:ext uri="{FF2B5EF4-FFF2-40B4-BE49-F238E27FC236}">
              <a16:creationId xmlns:a16="http://schemas.microsoft.com/office/drawing/2014/main" id="{0F67716A-9AE8-41D0-A241-DC17A897BF6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26" name="Text Box 1">
          <a:extLst>
            <a:ext uri="{FF2B5EF4-FFF2-40B4-BE49-F238E27FC236}">
              <a16:creationId xmlns:a16="http://schemas.microsoft.com/office/drawing/2014/main" id="{0A78B91E-8BE2-4371-8CB8-45745436D1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27" name="Text Box 1">
          <a:extLst>
            <a:ext uri="{FF2B5EF4-FFF2-40B4-BE49-F238E27FC236}">
              <a16:creationId xmlns:a16="http://schemas.microsoft.com/office/drawing/2014/main" id="{AD870344-DCF4-4B92-AEFB-8EF25FF5BD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28" name="Text Box 1">
          <a:extLst>
            <a:ext uri="{FF2B5EF4-FFF2-40B4-BE49-F238E27FC236}">
              <a16:creationId xmlns:a16="http://schemas.microsoft.com/office/drawing/2014/main" id="{5383353E-A413-4067-B883-A83B4FC5BCD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29" name="Text Box 1">
          <a:extLst>
            <a:ext uri="{FF2B5EF4-FFF2-40B4-BE49-F238E27FC236}">
              <a16:creationId xmlns:a16="http://schemas.microsoft.com/office/drawing/2014/main" id="{DE871608-87DE-4D3A-B4F7-BE500AAD388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30" name="Text Box 1">
          <a:extLst>
            <a:ext uri="{FF2B5EF4-FFF2-40B4-BE49-F238E27FC236}">
              <a16:creationId xmlns:a16="http://schemas.microsoft.com/office/drawing/2014/main" id="{7711E23F-6C86-40D7-AD86-2C0F8F02A6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31" name="Text Box 1">
          <a:extLst>
            <a:ext uri="{FF2B5EF4-FFF2-40B4-BE49-F238E27FC236}">
              <a16:creationId xmlns:a16="http://schemas.microsoft.com/office/drawing/2014/main" id="{62952010-250C-4AC4-86E0-0D6681AA7AF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32" name="Text Box 1">
          <a:extLst>
            <a:ext uri="{FF2B5EF4-FFF2-40B4-BE49-F238E27FC236}">
              <a16:creationId xmlns:a16="http://schemas.microsoft.com/office/drawing/2014/main" id="{B6047E03-7EF8-4E2E-A100-67866B5D594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33" name="Text Box 1">
          <a:extLst>
            <a:ext uri="{FF2B5EF4-FFF2-40B4-BE49-F238E27FC236}">
              <a16:creationId xmlns:a16="http://schemas.microsoft.com/office/drawing/2014/main" id="{E237A58E-156E-47E1-95FB-41E28B031A8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34" name="Text Box 1">
          <a:extLst>
            <a:ext uri="{FF2B5EF4-FFF2-40B4-BE49-F238E27FC236}">
              <a16:creationId xmlns:a16="http://schemas.microsoft.com/office/drawing/2014/main" id="{DFE5E391-B07D-45F8-9B1F-AFF10D71E5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35" name="Text Box 1">
          <a:extLst>
            <a:ext uri="{FF2B5EF4-FFF2-40B4-BE49-F238E27FC236}">
              <a16:creationId xmlns:a16="http://schemas.microsoft.com/office/drawing/2014/main" id="{E269D81D-3B69-4281-823C-AB4577A72A3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36" name="Text Box 1">
          <a:extLst>
            <a:ext uri="{FF2B5EF4-FFF2-40B4-BE49-F238E27FC236}">
              <a16:creationId xmlns:a16="http://schemas.microsoft.com/office/drawing/2014/main" id="{16E4B8F4-EF5A-465F-A2E2-10FA27F11C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37" name="Text Box 1">
          <a:extLst>
            <a:ext uri="{FF2B5EF4-FFF2-40B4-BE49-F238E27FC236}">
              <a16:creationId xmlns:a16="http://schemas.microsoft.com/office/drawing/2014/main" id="{52F564CB-CB7E-4688-9DC8-612787F04B0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38" name="Text Box 1">
          <a:extLst>
            <a:ext uri="{FF2B5EF4-FFF2-40B4-BE49-F238E27FC236}">
              <a16:creationId xmlns:a16="http://schemas.microsoft.com/office/drawing/2014/main" id="{E803E63D-FC66-458F-BD9B-CF4E4FD16EA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39" name="Text Box 1">
          <a:extLst>
            <a:ext uri="{FF2B5EF4-FFF2-40B4-BE49-F238E27FC236}">
              <a16:creationId xmlns:a16="http://schemas.microsoft.com/office/drawing/2014/main" id="{E8AC6922-6FB1-4FEA-A3EF-38C900FBCBD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40" name="Text Box 1">
          <a:extLst>
            <a:ext uri="{FF2B5EF4-FFF2-40B4-BE49-F238E27FC236}">
              <a16:creationId xmlns:a16="http://schemas.microsoft.com/office/drawing/2014/main" id="{FF46B072-8044-4FF7-BE94-574096E9554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41" name="Text Box 1">
          <a:extLst>
            <a:ext uri="{FF2B5EF4-FFF2-40B4-BE49-F238E27FC236}">
              <a16:creationId xmlns:a16="http://schemas.microsoft.com/office/drawing/2014/main" id="{CBB085A7-C52F-4D5D-A672-B128D2EFD9E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42" name="Text Box 1">
          <a:extLst>
            <a:ext uri="{FF2B5EF4-FFF2-40B4-BE49-F238E27FC236}">
              <a16:creationId xmlns:a16="http://schemas.microsoft.com/office/drawing/2014/main" id="{AA62912F-66C1-4C3F-8F2E-B54AE3A7BD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43" name="Text Box 1">
          <a:extLst>
            <a:ext uri="{FF2B5EF4-FFF2-40B4-BE49-F238E27FC236}">
              <a16:creationId xmlns:a16="http://schemas.microsoft.com/office/drawing/2014/main" id="{9497AF89-B4B2-4578-B3D7-9840B37BA0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44" name="Text Box 1">
          <a:extLst>
            <a:ext uri="{FF2B5EF4-FFF2-40B4-BE49-F238E27FC236}">
              <a16:creationId xmlns:a16="http://schemas.microsoft.com/office/drawing/2014/main" id="{102E4F8E-F42E-4439-8539-331ABE8B274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45" name="Text Box 1">
          <a:extLst>
            <a:ext uri="{FF2B5EF4-FFF2-40B4-BE49-F238E27FC236}">
              <a16:creationId xmlns:a16="http://schemas.microsoft.com/office/drawing/2014/main" id="{C1951F95-B8FE-49F2-A58C-59E38C0F22E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46" name="Text Box 1">
          <a:extLst>
            <a:ext uri="{FF2B5EF4-FFF2-40B4-BE49-F238E27FC236}">
              <a16:creationId xmlns:a16="http://schemas.microsoft.com/office/drawing/2014/main" id="{2E463EDD-FB71-40ED-AFDE-2FCFDBD797A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47" name="Text Box 1">
          <a:extLst>
            <a:ext uri="{FF2B5EF4-FFF2-40B4-BE49-F238E27FC236}">
              <a16:creationId xmlns:a16="http://schemas.microsoft.com/office/drawing/2014/main" id="{F3CE0143-C8AA-4446-A5DE-E1D268E4E5C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48" name="Text Box 1">
          <a:extLst>
            <a:ext uri="{FF2B5EF4-FFF2-40B4-BE49-F238E27FC236}">
              <a16:creationId xmlns:a16="http://schemas.microsoft.com/office/drawing/2014/main" id="{DBB5DAAE-AE22-4981-A176-E341C275DEF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49" name="Text Box 1">
          <a:extLst>
            <a:ext uri="{FF2B5EF4-FFF2-40B4-BE49-F238E27FC236}">
              <a16:creationId xmlns:a16="http://schemas.microsoft.com/office/drawing/2014/main" id="{8CE3BD0A-D35A-4D5D-8861-30EDBEEE756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0" name="Text Box 1">
          <a:extLst>
            <a:ext uri="{FF2B5EF4-FFF2-40B4-BE49-F238E27FC236}">
              <a16:creationId xmlns:a16="http://schemas.microsoft.com/office/drawing/2014/main" id="{5FCA70FC-2670-4C88-B2BC-7B07FD888D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1" name="Text Box 1">
          <a:extLst>
            <a:ext uri="{FF2B5EF4-FFF2-40B4-BE49-F238E27FC236}">
              <a16:creationId xmlns:a16="http://schemas.microsoft.com/office/drawing/2014/main" id="{AAF2B258-3315-4D70-90B6-A49AB6C4F39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2" name="Text Box 1">
          <a:extLst>
            <a:ext uri="{FF2B5EF4-FFF2-40B4-BE49-F238E27FC236}">
              <a16:creationId xmlns:a16="http://schemas.microsoft.com/office/drawing/2014/main" id="{211D8E9B-7EE5-4B96-AF91-3BDDECAB68C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3" name="Text Box 1">
          <a:extLst>
            <a:ext uri="{FF2B5EF4-FFF2-40B4-BE49-F238E27FC236}">
              <a16:creationId xmlns:a16="http://schemas.microsoft.com/office/drawing/2014/main" id="{46F00001-ADEF-445E-9BA7-D741D50D12B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4" name="Text Box 1">
          <a:extLst>
            <a:ext uri="{FF2B5EF4-FFF2-40B4-BE49-F238E27FC236}">
              <a16:creationId xmlns:a16="http://schemas.microsoft.com/office/drawing/2014/main" id="{219D19C6-D195-4097-8484-D8706C8C76F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5" name="Text Box 1">
          <a:extLst>
            <a:ext uri="{FF2B5EF4-FFF2-40B4-BE49-F238E27FC236}">
              <a16:creationId xmlns:a16="http://schemas.microsoft.com/office/drawing/2014/main" id="{546B240A-0671-4082-A7E7-EE64157FD2B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6" name="Text Box 1">
          <a:extLst>
            <a:ext uri="{FF2B5EF4-FFF2-40B4-BE49-F238E27FC236}">
              <a16:creationId xmlns:a16="http://schemas.microsoft.com/office/drawing/2014/main" id="{2E96A9BE-A3B0-49ED-B6B8-FF830D1684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7" name="Text Box 1">
          <a:extLst>
            <a:ext uri="{FF2B5EF4-FFF2-40B4-BE49-F238E27FC236}">
              <a16:creationId xmlns:a16="http://schemas.microsoft.com/office/drawing/2014/main" id="{76B4792B-33DC-40AB-ABDB-59DF5ABA790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8" name="Text Box 1">
          <a:extLst>
            <a:ext uri="{FF2B5EF4-FFF2-40B4-BE49-F238E27FC236}">
              <a16:creationId xmlns:a16="http://schemas.microsoft.com/office/drawing/2014/main" id="{FABC5A23-C530-4C3E-A111-82C6F2F63DE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59" name="Text Box 1">
          <a:extLst>
            <a:ext uri="{FF2B5EF4-FFF2-40B4-BE49-F238E27FC236}">
              <a16:creationId xmlns:a16="http://schemas.microsoft.com/office/drawing/2014/main" id="{119E8018-2DBD-46F4-B06B-500BF79E82E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60" name="Text Box 1">
          <a:extLst>
            <a:ext uri="{FF2B5EF4-FFF2-40B4-BE49-F238E27FC236}">
              <a16:creationId xmlns:a16="http://schemas.microsoft.com/office/drawing/2014/main" id="{E384A5C7-CD71-4F6F-BFB1-134D5F8D6B4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561" name="Text Box 1">
          <a:extLst>
            <a:ext uri="{FF2B5EF4-FFF2-40B4-BE49-F238E27FC236}">
              <a16:creationId xmlns:a16="http://schemas.microsoft.com/office/drawing/2014/main" id="{CE9564D6-EBA0-48FD-B6E1-7352007882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62" name="Text Box 1">
          <a:extLst>
            <a:ext uri="{FF2B5EF4-FFF2-40B4-BE49-F238E27FC236}">
              <a16:creationId xmlns:a16="http://schemas.microsoft.com/office/drawing/2014/main" id="{380F4BB6-49FC-4FB9-BE41-9936BE04C98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63" name="Text Box 1">
          <a:extLst>
            <a:ext uri="{FF2B5EF4-FFF2-40B4-BE49-F238E27FC236}">
              <a16:creationId xmlns:a16="http://schemas.microsoft.com/office/drawing/2014/main" id="{1BBCB0A8-B081-469E-A0B4-085CDB8E89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64" name="Text Box 1">
          <a:extLst>
            <a:ext uri="{FF2B5EF4-FFF2-40B4-BE49-F238E27FC236}">
              <a16:creationId xmlns:a16="http://schemas.microsoft.com/office/drawing/2014/main" id="{54360A5C-422C-47AC-9789-BD8CDC1AC41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65" name="Text Box 1">
          <a:extLst>
            <a:ext uri="{FF2B5EF4-FFF2-40B4-BE49-F238E27FC236}">
              <a16:creationId xmlns:a16="http://schemas.microsoft.com/office/drawing/2014/main" id="{1012FE9A-F564-44AC-997B-24AF676E67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66" name="Text Box 1">
          <a:extLst>
            <a:ext uri="{FF2B5EF4-FFF2-40B4-BE49-F238E27FC236}">
              <a16:creationId xmlns:a16="http://schemas.microsoft.com/office/drawing/2014/main" id="{55B32EBB-41B9-4BB2-82D8-D5CB2898491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67" name="Text Box 1">
          <a:extLst>
            <a:ext uri="{FF2B5EF4-FFF2-40B4-BE49-F238E27FC236}">
              <a16:creationId xmlns:a16="http://schemas.microsoft.com/office/drawing/2014/main" id="{1EA47889-B24B-45A2-8F9A-9D48CF94FDF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68" name="Text Box 1">
          <a:extLst>
            <a:ext uri="{FF2B5EF4-FFF2-40B4-BE49-F238E27FC236}">
              <a16:creationId xmlns:a16="http://schemas.microsoft.com/office/drawing/2014/main" id="{73DAB228-281F-4AB6-9B36-8D01F03515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69" name="Text Box 1">
          <a:extLst>
            <a:ext uri="{FF2B5EF4-FFF2-40B4-BE49-F238E27FC236}">
              <a16:creationId xmlns:a16="http://schemas.microsoft.com/office/drawing/2014/main" id="{113EE1B5-D754-4F61-9322-45ECE5B5AE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70" name="Text Box 1">
          <a:extLst>
            <a:ext uri="{FF2B5EF4-FFF2-40B4-BE49-F238E27FC236}">
              <a16:creationId xmlns:a16="http://schemas.microsoft.com/office/drawing/2014/main" id="{1DAE7EB0-0A05-4914-A707-A73A8453859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71" name="Text Box 1">
          <a:extLst>
            <a:ext uri="{FF2B5EF4-FFF2-40B4-BE49-F238E27FC236}">
              <a16:creationId xmlns:a16="http://schemas.microsoft.com/office/drawing/2014/main" id="{CD0F118C-0196-4991-BB69-942EF458A9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72" name="Text Box 1">
          <a:extLst>
            <a:ext uri="{FF2B5EF4-FFF2-40B4-BE49-F238E27FC236}">
              <a16:creationId xmlns:a16="http://schemas.microsoft.com/office/drawing/2014/main" id="{E89DCE83-4DA9-497F-8A65-869BD3C4CD4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73" name="Text Box 1">
          <a:extLst>
            <a:ext uri="{FF2B5EF4-FFF2-40B4-BE49-F238E27FC236}">
              <a16:creationId xmlns:a16="http://schemas.microsoft.com/office/drawing/2014/main" id="{0C5F4736-5126-4389-8CDF-C80E66D193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74" name="Text Box 1">
          <a:extLst>
            <a:ext uri="{FF2B5EF4-FFF2-40B4-BE49-F238E27FC236}">
              <a16:creationId xmlns:a16="http://schemas.microsoft.com/office/drawing/2014/main" id="{75BFFF03-2EDA-45A0-8CAC-C6AA9AFFC57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75" name="Text Box 1">
          <a:extLst>
            <a:ext uri="{FF2B5EF4-FFF2-40B4-BE49-F238E27FC236}">
              <a16:creationId xmlns:a16="http://schemas.microsoft.com/office/drawing/2014/main" id="{7F62AFF7-6356-4EE3-B73C-51095D0D9C5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76" name="Text Box 1">
          <a:extLst>
            <a:ext uri="{FF2B5EF4-FFF2-40B4-BE49-F238E27FC236}">
              <a16:creationId xmlns:a16="http://schemas.microsoft.com/office/drawing/2014/main" id="{A84E414F-8279-4D68-A689-80F06F1846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77" name="Text Box 1">
          <a:extLst>
            <a:ext uri="{FF2B5EF4-FFF2-40B4-BE49-F238E27FC236}">
              <a16:creationId xmlns:a16="http://schemas.microsoft.com/office/drawing/2014/main" id="{3DD9F7B6-7EB5-4EEB-8036-32ACF6F24B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78" name="Text Box 1">
          <a:extLst>
            <a:ext uri="{FF2B5EF4-FFF2-40B4-BE49-F238E27FC236}">
              <a16:creationId xmlns:a16="http://schemas.microsoft.com/office/drawing/2014/main" id="{22CB7AB7-83C1-44A8-8706-F14CC107488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79" name="Text Box 1">
          <a:extLst>
            <a:ext uri="{FF2B5EF4-FFF2-40B4-BE49-F238E27FC236}">
              <a16:creationId xmlns:a16="http://schemas.microsoft.com/office/drawing/2014/main" id="{3B214C76-B734-4FC4-8487-D2AF8ADEC2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80" name="Text Box 1">
          <a:extLst>
            <a:ext uri="{FF2B5EF4-FFF2-40B4-BE49-F238E27FC236}">
              <a16:creationId xmlns:a16="http://schemas.microsoft.com/office/drawing/2014/main" id="{09A43C62-2EB5-465D-BF45-45073C59A8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81" name="Text Box 1">
          <a:extLst>
            <a:ext uri="{FF2B5EF4-FFF2-40B4-BE49-F238E27FC236}">
              <a16:creationId xmlns:a16="http://schemas.microsoft.com/office/drawing/2014/main" id="{99332024-1681-4904-8E8C-DB0442A59D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82" name="Text Box 1">
          <a:extLst>
            <a:ext uri="{FF2B5EF4-FFF2-40B4-BE49-F238E27FC236}">
              <a16:creationId xmlns:a16="http://schemas.microsoft.com/office/drawing/2014/main" id="{5C366C07-EFEB-46A1-B3D3-DF4835BCF72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83" name="Text Box 1">
          <a:extLst>
            <a:ext uri="{FF2B5EF4-FFF2-40B4-BE49-F238E27FC236}">
              <a16:creationId xmlns:a16="http://schemas.microsoft.com/office/drawing/2014/main" id="{6E5A1271-D771-459E-A151-11E668A0F6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84" name="Text Box 1">
          <a:extLst>
            <a:ext uri="{FF2B5EF4-FFF2-40B4-BE49-F238E27FC236}">
              <a16:creationId xmlns:a16="http://schemas.microsoft.com/office/drawing/2014/main" id="{1A5500F8-C23D-4B03-9300-A2348F9895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85" name="Text Box 1">
          <a:extLst>
            <a:ext uri="{FF2B5EF4-FFF2-40B4-BE49-F238E27FC236}">
              <a16:creationId xmlns:a16="http://schemas.microsoft.com/office/drawing/2014/main" id="{B5FE3175-BB94-42E4-A9D4-6E836C9071B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86" name="Text Box 1">
          <a:extLst>
            <a:ext uri="{FF2B5EF4-FFF2-40B4-BE49-F238E27FC236}">
              <a16:creationId xmlns:a16="http://schemas.microsoft.com/office/drawing/2014/main" id="{F36841B9-E5E5-4045-9E1D-CF101112D16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87" name="Text Box 1">
          <a:extLst>
            <a:ext uri="{FF2B5EF4-FFF2-40B4-BE49-F238E27FC236}">
              <a16:creationId xmlns:a16="http://schemas.microsoft.com/office/drawing/2014/main" id="{6F71ECCB-8FCB-4B5E-93F6-7D2BA3A7FC3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88" name="Text Box 1">
          <a:extLst>
            <a:ext uri="{FF2B5EF4-FFF2-40B4-BE49-F238E27FC236}">
              <a16:creationId xmlns:a16="http://schemas.microsoft.com/office/drawing/2014/main" id="{21D37518-4E77-4179-B50C-1B74C2E83AC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89" name="Text Box 1">
          <a:extLst>
            <a:ext uri="{FF2B5EF4-FFF2-40B4-BE49-F238E27FC236}">
              <a16:creationId xmlns:a16="http://schemas.microsoft.com/office/drawing/2014/main" id="{0E55B93D-EC38-4242-AA8F-807B6AB1F7B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0" name="Text Box 1">
          <a:extLst>
            <a:ext uri="{FF2B5EF4-FFF2-40B4-BE49-F238E27FC236}">
              <a16:creationId xmlns:a16="http://schemas.microsoft.com/office/drawing/2014/main" id="{8E3EF1F5-C472-4D32-BA8E-C58BFF085A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1" name="Text Box 1">
          <a:extLst>
            <a:ext uri="{FF2B5EF4-FFF2-40B4-BE49-F238E27FC236}">
              <a16:creationId xmlns:a16="http://schemas.microsoft.com/office/drawing/2014/main" id="{4B3437D0-9703-4BA9-810B-27053E509B4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2" name="Text Box 1">
          <a:extLst>
            <a:ext uri="{FF2B5EF4-FFF2-40B4-BE49-F238E27FC236}">
              <a16:creationId xmlns:a16="http://schemas.microsoft.com/office/drawing/2014/main" id="{0671FD0F-C828-422E-A6B5-35AFF9EA7E9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3" name="Text Box 1">
          <a:extLst>
            <a:ext uri="{FF2B5EF4-FFF2-40B4-BE49-F238E27FC236}">
              <a16:creationId xmlns:a16="http://schemas.microsoft.com/office/drawing/2014/main" id="{2622C0B9-A547-40EE-BAAD-79B54D88349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94" name="Text Box 1">
          <a:extLst>
            <a:ext uri="{FF2B5EF4-FFF2-40B4-BE49-F238E27FC236}">
              <a16:creationId xmlns:a16="http://schemas.microsoft.com/office/drawing/2014/main" id="{4ADD9624-4B3D-4566-945E-B85B3340044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95" name="Text Box 1">
          <a:extLst>
            <a:ext uri="{FF2B5EF4-FFF2-40B4-BE49-F238E27FC236}">
              <a16:creationId xmlns:a16="http://schemas.microsoft.com/office/drawing/2014/main" id="{C13D9760-04EC-4CD4-978E-EB1098011F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596" name="Text Box 1">
          <a:extLst>
            <a:ext uri="{FF2B5EF4-FFF2-40B4-BE49-F238E27FC236}">
              <a16:creationId xmlns:a16="http://schemas.microsoft.com/office/drawing/2014/main" id="{FC43CC0D-A973-47DB-9AF0-62E7178127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403E3268-6E83-4EFA-9436-55912FD8A25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8" name="Text Box 1">
          <a:extLst>
            <a:ext uri="{FF2B5EF4-FFF2-40B4-BE49-F238E27FC236}">
              <a16:creationId xmlns:a16="http://schemas.microsoft.com/office/drawing/2014/main" id="{8CEE9626-F46C-49B6-9969-466A6580C8A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599" name="Text Box 1">
          <a:extLst>
            <a:ext uri="{FF2B5EF4-FFF2-40B4-BE49-F238E27FC236}">
              <a16:creationId xmlns:a16="http://schemas.microsoft.com/office/drawing/2014/main" id="{ACC1E01E-A3C3-4AEE-9D98-A63C6B010C7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00" name="Text Box 1">
          <a:extLst>
            <a:ext uri="{FF2B5EF4-FFF2-40B4-BE49-F238E27FC236}">
              <a16:creationId xmlns:a16="http://schemas.microsoft.com/office/drawing/2014/main" id="{F000FEF9-46B8-4980-8D0D-678722E1C26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01" name="Text Box 1">
          <a:extLst>
            <a:ext uri="{FF2B5EF4-FFF2-40B4-BE49-F238E27FC236}">
              <a16:creationId xmlns:a16="http://schemas.microsoft.com/office/drawing/2014/main" id="{5E344805-DEA5-4844-ABB9-3A6795AD11E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02" name="Text Box 1">
          <a:extLst>
            <a:ext uri="{FF2B5EF4-FFF2-40B4-BE49-F238E27FC236}">
              <a16:creationId xmlns:a16="http://schemas.microsoft.com/office/drawing/2014/main" id="{52C847DA-B7F2-4618-BDD4-4E0D6D7E3C2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03" name="Text Box 1">
          <a:extLst>
            <a:ext uri="{FF2B5EF4-FFF2-40B4-BE49-F238E27FC236}">
              <a16:creationId xmlns:a16="http://schemas.microsoft.com/office/drawing/2014/main" id="{51265F60-E628-4D1F-A39F-81A6826E858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04" name="Text Box 1">
          <a:extLst>
            <a:ext uri="{FF2B5EF4-FFF2-40B4-BE49-F238E27FC236}">
              <a16:creationId xmlns:a16="http://schemas.microsoft.com/office/drawing/2014/main" id="{3F9A533D-AD0F-4508-B574-45048D1B04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05" name="Text Box 1">
          <a:extLst>
            <a:ext uri="{FF2B5EF4-FFF2-40B4-BE49-F238E27FC236}">
              <a16:creationId xmlns:a16="http://schemas.microsoft.com/office/drawing/2014/main" id="{199141DF-29BE-47BB-B465-27BC18F4AB8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06" name="Text Box 1">
          <a:extLst>
            <a:ext uri="{FF2B5EF4-FFF2-40B4-BE49-F238E27FC236}">
              <a16:creationId xmlns:a16="http://schemas.microsoft.com/office/drawing/2014/main" id="{953EDE47-9898-4EE4-B05A-08D6AFCDFF9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07" name="Text Box 1">
          <a:extLst>
            <a:ext uri="{FF2B5EF4-FFF2-40B4-BE49-F238E27FC236}">
              <a16:creationId xmlns:a16="http://schemas.microsoft.com/office/drawing/2014/main" id="{680C7FF7-D511-4588-8D5B-4179692451A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08" name="Text Box 1">
          <a:extLst>
            <a:ext uri="{FF2B5EF4-FFF2-40B4-BE49-F238E27FC236}">
              <a16:creationId xmlns:a16="http://schemas.microsoft.com/office/drawing/2014/main" id="{63F3572E-517E-409B-8D47-3E8974C0B4E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09" name="Text Box 1">
          <a:extLst>
            <a:ext uri="{FF2B5EF4-FFF2-40B4-BE49-F238E27FC236}">
              <a16:creationId xmlns:a16="http://schemas.microsoft.com/office/drawing/2014/main" id="{33DAEC97-775B-4BAF-82B6-FE324F1361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10" name="Text Box 1">
          <a:extLst>
            <a:ext uri="{FF2B5EF4-FFF2-40B4-BE49-F238E27FC236}">
              <a16:creationId xmlns:a16="http://schemas.microsoft.com/office/drawing/2014/main" id="{55F0D365-BDF9-4A5E-AA36-8986D7F8692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11" name="Text Box 1">
          <a:extLst>
            <a:ext uri="{FF2B5EF4-FFF2-40B4-BE49-F238E27FC236}">
              <a16:creationId xmlns:a16="http://schemas.microsoft.com/office/drawing/2014/main" id="{EE7EA131-0FE8-40C3-9259-88CF91B6912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12" name="Text Box 1">
          <a:extLst>
            <a:ext uri="{FF2B5EF4-FFF2-40B4-BE49-F238E27FC236}">
              <a16:creationId xmlns:a16="http://schemas.microsoft.com/office/drawing/2014/main" id="{DB9B694F-8A3F-4C73-97B1-4EA62F5CF0C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13" name="Text Box 1">
          <a:extLst>
            <a:ext uri="{FF2B5EF4-FFF2-40B4-BE49-F238E27FC236}">
              <a16:creationId xmlns:a16="http://schemas.microsoft.com/office/drawing/2014/main" id="{F2ED5743-3885-4D64-B058-FBBB9819C95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14" name="Text Box 1">
          <a:extLst>
            <a:ext uri="{FF2B5EF4-FFF2-40B4-BE49-F238E27FC236}">
              <a16:creationId xmlns:a16="http://schemas.microsoft.com/office/drawing/2014/main" id="{9A642C07-2345-4CE2-8DCE-9431875B6E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15" name="Text Box 1">
          <a:extLst>
            <a:ext uri="{FF2B5EF4-FFF2-40B4-BE49-F238E27FC236}">
              <a16:creationId xmlns:a16="http://schemas.microsoft.com/office/drawing/2014/main" id="{9E71677C-438C-43D7-884F-A530D31583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16" name="Text Box 1">
          <a:extLst>
            <a:ext uri="{FF2B5EF4-FFF2-40B4-BE49-F238E27FC236}">
              <a16:creationId xmlns:a16="http://schemas.microsoft.com/office/drawing/2014/main" id="{1D2F6B83-B740-4A9C-B5A9-6019A258CAE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17" name="Text Box 1">
          <a:extLst>
            <a:ext uri="{FF2B5EF4-FFF2-40B4-BE49-F238E27FC236}">
              <a16:creationId xmlns:a16="http://schemas.microsoft.com/office/drawing/2014/main" id="{983AAE97-B9C4-4F7E-8480-D1345605933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18" name="Text Box 1">
          <a:extLst>
            <a:ext uri="{FF2B5EF4-FFF2-40B4-BE49-F238E27FC236}">
              <a16:creationId xmlns:a16="http://schemas.microsoft.com/office/drawing/2014/main" id="{9F06DF10-9CE6-46C0-87A1-681AAC8A9B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19" name="Text Box 1">
          <a:extLst>
            <a:ext uri="{FF2B5EF4-FFF2-40B4-BE49-F238E27FC236}">
              <a16:creationId xmlns:a16="http://schemas.microsoft.com/office/drawing/2014/main" id="{E88BCCDF-267C-44FA-918B-3EF99EB2CAB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20" name="Text Box 1">
          <a:extLst>
            <a:ext uri="{FF2B5EF4-FFF2-40B4-BE49-F238E27FC236}">
              <a16:creationId xmlns:a16="http://schemas.microsoft.com/office/drawing/2014/main" id="{2BE8ABDA-5AF2-4031-822C-B2B92C74AB9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21" name="Text Box 1">
          <a:extLst>
            <a:ext uri="{FF2B5EF4-FFF2-40B4-BE49-F238E27FC236}">
              <a16:creationId xmlns:a16="http://schemas.microsoft.com/office/drawing/2014/main" id="{0934E327-91C1-49BB-9649-D7C2B8209C7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22" name="Text Box 1">
          <a:extLst>
            <a:ext uri="{FF2B5EF4-FFF2-40B4-BE49-F238E27FC236}">
              <a16:creationId xmlns:a16="http://schemas.microsoft.com/office/drawing/2014/main" id="{0A96BF4D-E9A7-464A-B8A3-2FF43E8D5F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23" name="Text Box 1">
          <a:extLst>
            <a:ext uri="{FF2B5EF4-FFF2-40B4-BE49-F238E27FC236}">
              <a16:creationId xmlns:a16="http://schemas.microsoft.com/office/drawing/2014/main" id="{A0FAD40E-E3DD-4C7D-8246-CE807FCFB93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24" name="Text Box 1">
          <a:extLst>
            <a:ext uri="{FF2B5EF4-FFF2-40B4-BE49-F238E27FC236}">
              <a16:creationId xmlns:a16="http://schemas.microsoft.com/office/drawing/2014/main" id="{6E44492B-F3E0-45A6-984F-ED4D78B3A8F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25" name="Text Box 1">
          <a:extLst>
            <a:ext uri="{FF2B5EF4-FFF2-40B4-BE49-F238E27FC236}">
              <a16:creationId xmlns:a16="http://schemas.microsoft.com/office/drawing/2014/main" id="{CF38BEED-E332-4310-BF55-88DFC2CB31F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26" name="Text Box 1">
          <a:extLst>
            <a:ext uri="{FF2B5EF4-FFF2-40B4-BE49-F238E27FC236}">
              <a16:creationId xmlns:a16="http://schemas.microsoft.com/office/drawing/2014/main" id="{F605941B-C1F1-48B6-A992-7282B0DDD92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27" name="Text Box 1">
          <a:extLst>
            <a:ext uri="{FF2B5EF4-FFF2-40B4-BE49-F238E27FC236}">
              <a16:creationId xmlns:a16="http://schemas.microsoft.com/office/drawing/2014/main" id="{E3DF16F5-4A20-4AD8-8EE6-03CBD7DDC1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28" name="Text Box 1">
          <a:extLst>
            <a:ext uri="{FF2B5EF4-FFF2-40B4-BE49-F238E27FC236}">
              <a16:creationId xmlns:a16="http://schemas.microsoft.com/office/drawing/2014/main" id="{62E90D7C-0282-438C-92DD-E67F558F755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29" name="Text Box 1">
          <a:extLst>
            <a:ext uri="{FF2B5EF4-FFF2-40B4-BE49-F238E27FC236}">
              <a16:creationId xmlns:a16="http://schemas.microsoft.com/office/drawing/2014/main" id="{119D96CE-10F7-41B0-BFE4-10A12746E95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0" name="Text Box 1">
          <a:extLst>
            <a:ext uri="{FF2B5EF4-FFF2-40B4-BE49-F238E27FC236}">
              <a16:creationId xmlns:a16="http://schemas.microsoft.com/office/drawing/2014/main" id="{ED54B2B9-E63B-4742-B424-27078CDACAA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1" name="Text Box 1">
          <a:extLst>
            <a:ext uri="{FF2B5EF4-FFF2-40B4-BE49-F238E27FC236}">
              <a16:creationId xmlns:a16="http://schemas.microsoft.com/office/drawing/2014/main" id="{9F4E8B82-3CEA-4B6B-9F06-6AB71EF006D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2" name="Text Box 1">
          <a:extLst>
            <a:ext uri="{FF2B5EF4-FFF2-40B4-BE49-F238E27FC236}">
              <a16:creationId xmlns:a16="http://schemas.microsoft.com/office/drawing/2014/main" id="{745E7992-F5F0-4DA6-8028-06DED53F1AA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3" name="Text Box 1">
          <a:extLst>
            <a:ext uri="{FF2B5EF4-FFF2-40B4-BE49-F238E27FC236}">
              <a16:creationId xmlns:a16="http://schemas.microsoft.com/office/drawing/2014/main" id="{9F04A6CA-689B-4CD0-A1CB-E96535C724A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34" name="Text Box 1">
          <a:extLst>
            <a:ext uri="{FF2B5EF4-FFF2-40B4-BE49-F238E27FC236}">
              <a16:creationId xmlns:a16="http://schemas.microsoft.com/office/drawing/2014/main" id="{DE0C2CF4-B34D-4272-AFF4-95AA043D14F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35" name="Text Box 1">
          <a:extLst>
            <a:ext uri="{FF2B5EF4-FFF2-40B4-BE49-F238E27FC236}">
              <a16:creationId xmlns:a16="http://schemas.microsoft.com/office/drawing/2014/main" id="{73CA0F9E-87E1-4B87-9931-A3F21913E7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36" name="Text Box 1">
          <a:extLst>
            <a:ext uri="{FF2B5EF4-FFF2-40B4-BE49-F238E27FC236}">
              <a16:creationId xmlns:a16="http://schemas.microsoft.com/office/drawing/2014/main" id="{7B66D2FF-2256-4D0B-8755-04A3FF2CF4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37" name="Text Box 1">
          <a:extLst>
            <a:ext uri="{FF2B5EF4-FFF2-40B4-BE49-F238E27FC236}">
              <a16:creationId xmlns:a16="http://schemas.microsoft.com/office/drawing/2014/main" id="{DCDF83C6-D33F-46BC-8806-6A4714996EF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8" name="Text Box 1">
          <a:extLst>
            <a:ext uri="{FF2B5EF4-FFF2-40B4-BE49-F238E27FC236}">
              <a16:creationId xmlns:a16="http://schemas.microsoft.com/office/drawing/2014/main" id="{1C79566D-B1CA-4911-80AF-DD0F8188B38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39" name="Text Box 1">
          <a:extLst>
            <a:ext uri="{FF2B5EF4-FFF2-40B4-BE49-F238E27FC236}">
              <a16:creationId xmlns:a16="http://schemas.microsoft.com/office/drawing/2014/main" id="{84B30801-6C68-4FF9-8DDE-94011097F83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40" name="Text Box 1">
          <a:extLst>
            <a:ext uri="{FF2B5EF4-FFF2-40B4-BE49-F238E27FC236}">
              <a16:creationId xmlns:a16="http://schemas.microsoft.com/office/drawing/2014/main" id="{18F777D7-0BBC-480D-908D-3F182C41046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41" name="Text Box 1">
          <a:extLst>
            <a:ext uri="{FF2B5EF4-FFF2-40B4-BE49-F238E27FC236}">
              <a16:creationId xmlns:a16="http://schemas.microsoft.com/office/drawing/2014/main" id="{504CC700-2D38-4B36-BA91-47606D27EA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42" name="Text Box 1">
          <a:extLst>
            <a:ext uri="{FF2B5EF4-FFF2-40B4-BE49-F238E27FC236}">
              <a16:creationId xmlns:a16="http://schemas.microsoft.com/office/drawing/2014/main" id="{11748560-0366-48D3-BF8A-71AC79A78E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43" name="Text Box 1">
          <a:extLst>
            <a:ext uri="{FF2B5EF4-FFF2-40B4-BE49-F238E27FC236}">
              <a16:creationId xmlns:a16="http://schemas.microsoft.com/office/drawing/2014/main" id="{19B045DE-68A7-4123-8FDB-2B0B19A82CA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44" name="Text Box 1">
          <a:extLst>
            <a:ext uri="{FF2B5EF4-FFF2-40B4-BE49-F238E27FC236}">
              <a16:creationId xmlns:a16="http://schemas.microsoft.com/office/drawing/2014/main" id="{14BDCA84-F0CB-436B-BB65-A2B6C794014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45" name="Text Box 1">
          <a:extLst>
            <a:ext uri="{FF2B5EF4-FFF2-40B4-BE49-F238E27FC236}">
              <a16:creationId xmlns:a16="http://schemas.microsoft.com/office/drawing/2014/main" id="{D9A6C5DC-C330-4418-B0D0-03680D0DDE8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46" name="Text Box 1">
          <a:extLst>
            <a:ext uri="{FF2B5EF4-FFF2-40B4-BE49-F238E27FC236}">
              <a16:creationId xmlns:a16="http://schemas.microsoft.com/office/drawing/2014/main" id="{951A9E9C-3982-469B-92BB-865C357379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47" name="Text Box 1">
          <a:extLst>
            <a:ext uri="{FF2B5EF4-FFF2-40B4-BE49-F238E27FC236}">
              <a16:creationId xmlns:a16="http://schemas.microsoft.com/office/drawing/2014/main" id="{8432E821-0A1A-48B2-8647-98C4FDF904D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48" name="Text Box 1">
          <a:extLst>
            <a:ext uri="{FF2B5EF4-FFF2-40B4-BE49-F238E27FC236}">
              <a16:creationId xmlns:a16="http://schemas.microsoft.com/office/drawing/2014/main" id="{B8C7AEA4-F400-4DFA-961A-A2F03C6D43F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49" name="Text Box 1">
          <a:extLst>
            <a:ext uri="{FF2B5EF4-FFF2-40B4-BE49-F238E27FC236}">
              <a16:creationId xmlns:a16="http://schemas.microsoft.com/office/drawing/2014/main" id="{E03F5C95-ACF7-425D-96DF-C968B68DF17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50" name="Text Box 1">
          <a:extLst>
            <a:ext uri="{FF2B5EF4-FFF2-40B4-BE49-F238E27FC236}">
              <a16:creationId xmlns:a16="http://schemas.microsoft.com/office/drawing/2014/main" id="{A6596FAD-7058-4958-93CB-0E15FFA6B3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51" name="Text Box 1">
          <a:extLst>
            <a:ext uri="{FF2B5EF4-FFF2-40B4-BE49-F238E27FC236}">
              <a16:creationId xmlns:a16="http://schemas.microsoft.com/office/drawing/2014/main" id="{E08E752D-A9C4-4B57-BB2C-A1119587908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52" name="Text Box 1">
          <a:extLst>
            <a:ext uri="{FF2B5EF4-FFF2-40B4-BE49-F238E27FC236}">
              <a16:creationId xmlns:a16="http://schemas.microsoft.com/office/drawing/2014/main" id="{6315441C-558B-438F-8251-D9D4297250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53" name="Text Box 1">
          <a:extLst>
            <a:ext uri="{FF2B5EF4-FFF2-40B4-BE49-F238E27FC236}">
              <a16:creationId xmlns:a16="http://schemas.microsoft.com/office/drawing/2014/main" id="{5BB6023E-4A85-44DE-971A-71651CAF154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54" name="Text Box 1">
          <a:extLst>
            <a:ext uri="{FF2B5EF4-FFF2-40B4-BE49-F238E27FC236}">
              <a16:creationId xmlns:a16="http://schemas.microsoft.com/office/drawing/2014/main" id="{3FE0966C-5192-4CBF-927F-8ABEDAAE597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55" name="Text Box 1">
          <a:extLst>
            <a:ext uri="{FF2B5EF4-FFF2-40B4-BE49-F238E27FC236}">
              <a16:creationId xmlns:a16="http://schemas.microsoft.com/office/drawing/2014/main" id="{54C57C98-2577-4E77-999F-862E5E0CF16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56" name="Text Box 1">
          <a:extLst>
            <a:ext uri="{FF2B5EF4-FFF2-40B4-BE49-F238E27FC236}">
              <a16:creationId xmlns:a16="http://schemas.microsoft.com/office/drawing/2014/main" id="{263D7A28-4A52-4799-B00F-BBA9C677B1A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57" name="Text Box 1">
          <a:extLst>
            <a:ext uri="{FF2B5EF4-FFF2-40B4-BE49-F238E27FC236}">
              <a16:creationId xmlns:a16="http://schemas.microsoft.com/office/drawing/2014/main" id="{3BE2946F-3E92-4106-8D73-D061A39CB95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58" name="Text Box 1">
          <a:extLst>
            <a:ext uri="{FF2B5EF4-FFF2-40B4-BE49-F238E27FC236}">
              <a16:creationId xmlns:a16="http://schemas.microsoft.com/office/drawing/2014/main" id="{05038CAE-FE1D-4258-BC27-137182B01F5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59" name="Text Box 1">
          <a:extLst>
            <a:ext uri="{FF2B5EF4-FFF2-40B4-BE49-F238E27FC236}">
              <a16:creationId xmlns:a16="http://schemas.microsoft.com/office/drawing/2014/main" id="{FC27431A-A094-45B0-A17D-710953D950D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60" name="Text Box 1">
          <a:extLst>
            <a:ext uri="{FF2B5EF4-FFF2-40B4-BE49-F238E27FC236}">
              <a16:creationId xmlns:a16="http://schemas.microsoft.com/office/drawing/2014/main" id="{B1B5CCB3-B17F-49CB-AB54-605C20A43FD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61" name="Text Box 1">
          <a:extLst>
            <a:ext uri="{FF2B5EF4-FFF2-40B4-BE49-F238E27FC236}">
              <a16:creationId xmlns:a16="http://schemas.microsoft.com/office/drawing/2014/main" id="{174A0F28-B2E3-4B13-8C2D-26864129CE7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62" name="Text Box 1">
          <a:extLst>
            <a:ext uri="{FF2B5EF4-FFF2-40B4-BE49-F238E27FC236}">
              <a16:creationId xmlns:a16="http://schemas.microsoft.com/office/drawing/2014/main" id="{90340DB8-0506-435B-B8D9-C02B273F404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63" name="Text Box 1">
          <a:extLst>
            <a:ext uri="{FF2B5EF4-FFF2-40B4-BE49-F238E27FC236}">
              <a16:creationId xmlns:a16="http://schemas.microsoft.com/office/drawing/2014/main" id="{A35248B0-1FB6-4D41-A580-C53D78F672D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64" name="Text Box 1">
          <a:extLst>
            <a:ext uri="{FF2B5EF4-FFF2-40B4-BE49-F238E27FC236}">
              <a16:creationId xmlns:a16="http://schemas.microsoft.com/office/drawing/2014/main" id="{4E436584-0CAC-4335-AF61-9F246B83BD0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65" name="Text Box 1">
          <a:extLst>
            <a:ext uri="{FF2B5EF4-FFF2-40B4-BE49-F238E27FC236}">
              <a16:creationId xmlns:a16="http://schemas.microsoft.com/office/drawing/2014/main" id="{A13DF431-600F-44F8-89D9-4F1777E0159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66" name="Text Box 1">
          <a:extLst>
            <a:ext uri="{FF2B5EF4-FFF2-40B4-BE49-F238E27FC236}">
              <a16:creationId xmlns:a16="http://schemas.microsoft.com/office/drawing/2014/main" id="{B44E9FE6-225F-40F3-971F-D20881B44B6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67" name="Text Box 1">
          <a:extLst>
            <a:ext uri="{FF2B5EF4-FFF2-40B4-BE49-F238E27FC236}">
              <a16:creationId xmlns:a16="http://schemas.microsoft.com/office/drawing/2014/main" id="{0C5CCEE6-368E-4A64-B688-BE2D63A5B2B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68" name="Text Box 1">
          <a:extLst>
            <a:ext uri="{FF2B5EF4-FFF2-40B4-BE49-F238E27FC236}">
              <a16:creationId xmlns:a16="http://schemas.microsoft.com/office/drawing/2014/main" id="{6860B01F-B77B-427C-8930-DC0691A3B6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69" name="Text Box 1">
          <a:extLst>
            <a:ext uri="{FF2B5EF4-FFF2-40B4-BE49-F238E27FC236}">
              <a16:creationId xmlns:a16="http://schemas.microsoft.com/office/drawing/2014/main" id="{4B13FC55-398F-40A4-AC9D-0DA59299625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70" name="Text Box 1">
          <a:extLst>
            <a:ext uri="{FF2B5EF4-FFF2-40B4-BE49-F238E27FC236}">
              <a16:creationId xmlns:a16="http://schemas.microsoft.com/office/drawing/2014/main" id="{39FED7CD-5551-4C54-AD9B-0DF5DC2821D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71" name="Text Box 1">
          <a:extLst>
            <a:ext uri="{FF2B5EF4-FFF2-40B4-BE49-F238E27FC236}">
              <a16:creationId xmlns:a16="http://schemas.microsoft.com/office/drawing/2014/main" id="{C69F32E2-AD81-4059-9954-96B84F8D813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72" name="Text Box 1">
          <a:extLst>
            <a:ext uri="{FF2B5EF4-FFF2-40B4-BE49-F238E27FC236}">
              <a16:creationId xmlns:a16="http://schemas.microsoft.com/office/drawing/2014/main" id="{4B654705-01A9-4B91-8E9A-BBA9DBA2F97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673" name="Text Box 1">
          <a:extLst>
            <a:ext uri="{FF2B5EF4-FFF2-40B4-BE49-F238E27FC236}">
              <a16:creationId xmlns:a16="http://schemas.microsoft.com/office/drawing/2014/main" id="{EB74448E-7B23-43D2-9DDA-2EBF9B9264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74" name="Text Box 1">
          <a:extLst>
            <a:ext uri="{FF2B5EF4-FFF2-40B4-BE49-F238E27FC236}">
              <a16:creationId xmlns:a16="http://schemas.microsoft.com/office/drawing/2014/main" id="{F88EF9CA-0E82-412A-808D-276488765A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75" name="Text Box 1">
          <a:extLst>
            <a:ext uri="{FF2B5EF4-FFF2-40B4-BE49-F238E27FC236}">
              <a16:creationId xmlns:a16="http://schemas.microsoft.com/office/drawing/2014/main" id="{757B3351-561E-4E00-A4F7-B1CAA44737F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76" name="Text Box 1">
          <a:extLst>
            <a:ext uri="{FF2B5EF4-FFF2-40B4-BE49-F238E27FC236}">
              <a16:creationId xmlns:a16="http://schemas.microsoft.com/office/drawing/2014/main" id="{94335BA9-9166-4BF2-9C86-ED207996B0F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77" name="Text Box 1">
          <a:extLst>
            <a:ext uri="{FF2B5EF4-FFF2-40B4-BE49-F238E27FC236}">
              <a16:creationId xmlns:a16="http://schemas.microsoft.com/office/drawing/2014/main" id="{945FA22D-2F06-4914-A9F3-B587720395F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78" name="Text Box 1">
          <a:extLst>
            <a:ext uri="{FF2B5EF4-FFF2-40B4-BE49-F238E27FC236}">
              <a16:creationId xmlns:a16="http://schemas.microsoft.com/office/drawing/2014/main" id="{39E75E28-FF17-4C72-AD1D-4D17146A7F3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79" name="Text Box 1">
          <a:extLst>
            <a:ext uri="{FF2B5EF4-FFF2-40B4-BE49-F238E27FC236}">
              <a16:creationId xmlns:a16="http://schemas.microsoft.com/office/drawing/2014/main" id="{D58CB5B4-3289-4752-9A52-0167D628D73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80" name="Text Box 1">
          <a:extLst>
            <a:ext uri="{FF2B5EF4-FFF2-40B4-BE49-F238E27FC236}">
              <a16:creationId xmlns:a16="http://schemas.microsoft.com/office/drawing/2014/main" id="{32F2F959-F0B0-4EDE-B53A-61B82EE0B20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81" name="Text Box 1">
          <a:extLst>
            <a:ext uri="{FF2B5EF4-FFF2-40B4-BE49-F238E27FC236}">
              <a16:creationId xmlns:a16="http://schemas.microsoft.com/office/drawing/2014/main" id="{A7AAB87A-B243-4D8C-9C65-2D2BFE27075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82" name="Text Box 1">
          <a:extLst>
            <a:ext uri="{FF2B5EF4-FFF2-40B4-BE49-F238E27FC236}">
              <a16:creationId xmlns:a16="http://schemas.microsoft.com/office/drawing/2014/main" id="{968853F2-76D1-4492-8CCD-F4A9A8EC3F4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83" name="Text Box 1">
          <a:extLst>
            <a:ext uri="{FF2B5EF4-FFF2-40B4-BE49-F238E27FC236}">
              <a16:creationId xmlns:a16="http://schemas.microsoft.com/office/drawing/2014/main" id="{664F2131-7014-40B7-9A45-511D96B6ECD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84" name="Text Box 1">
          <a:extLst>
            <a:ext uri="{FF2B5EF4-FFF2-40B4-BE49-F238E27FC236}">
              <a16:creationId xmlns:a16="http://schemas.microsoft.com/office/drawing/2014/main" id="{DBC0DB5B-9221-4082-BD00-49784C8C42E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85" name="Text Box 1">
          <a:extLst>
            <a:ext uri="{FF2B5EF4-FFF2-40B4-BE49-F238E27FC236}">
              <a16:creationId xmlns:a16="http://schemas.microsoft.com/office/drawing/2014/main" id="{17895BBF-2695-4C21-A5B8-DE8A80F5405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86" name="Text Box 1">
          <a:extLst>
            <a:ext uri="{FF2B5EF4-FFF2-40B4-BE49-F238E27FC236}">
              <a16:creationId xmlns:a16="http://schemas.microsoft.com/office/drawing/2014/main" id="{7582C4B8-438C-4CA1-AFB2-9C87B8210E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87" name="Text Box 1">
          <a:extLst>
            <a:ext uri="{FF2B5EF4-FFF2-40B4-BE49-F238E27FC236}">
              <a16:creationId xmlns:a16="http://schemas.microsoft.com/office/drawing/2014/main" id="{CDC51484-D313-41FA-B959-F2E6781ABC1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D8FC3398-8562-4A7C-9A59-ED7081B415A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89" name="Text Box 1">
          <a:extLst>
            <a:ext uri="{FF2B5EF4-FFF2-40B4-BE49-F238E27FC236}">
              <a16:creationId xmlns:a16="http://schemas.microsoft.com/office/drawing/2014/main" id="{53D759E4-48E5-408D-8D5F-F31AE5B06F3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90" name="Text Box 1">
          <a:extLst>
            <a:ext uri="{FF2B5EF4-FFF2-40B4-BE49-F238E27FC236}">
              <a16:creationId xmlns:a16="http://schemas.microsoft.com/office/drawing/2014/main" id="{5D39254B-A60D-4865-A1E1-F6E243074D9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91" name="Text Box 1">
          <a:extLst>
            <a:ext uri="{FF2B5EF4-FFF2-40B4-BE49-F238E27FC236}">
              <a16:creationId xmlns:a16="http://schemas.microsoft.com/office/drawing/2014/main" id="{F0CE6D91-0CE2-44C3-B504-CE88A2203D9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692" name="Text Box 1">
          <a:extLst>
            <a:ext uri="{FF2B5EF4-FFF2-40B4-BE49-F238E27FC236}">
              <a16:creationId xmlns:a16="http://schemas.microsoft.com/office/drawing/2014/main" id="{9211E19C-267B-429B-9DE9-60A8D814483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693" name="Text Box 1">
          <a:extLst>
            <a:ext uri="{FF2B5EF4-FFF2-40B4-BE49-F238E27FC236}">
              <a16:creationId xmlns:a16="http://schemas.microsoft.com/office/drawing/2014/main" id="{54CC2019-06C1-4153-90ED-DFBFCD18425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94" name="Text Box 1">
          <a:extLst>
            <a:ext uri="{FF2B5EF4-FFF2-40B4-BE49-F238E27FC236}">
              <a16:creationId xmlns:a16="http://schemas.microsoft.com/office/drawing/2014/main" id="{22B217C0-BC0B-42E2-B534-C43F9DD2091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95" name="Text Box 1">
          <a:extLst>
            <a:ext uri="{FF2B5EF4-FFF2-40B4-BE49-F238E27FC236}">
              <a16:creationId xmlns:a16="http://schemas.microsoft.com/office/drawing/2014/main" id="{9389F2E5-12F5-486D-848E-11B88B66D87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96" name="Text Box 1">
          <a:extLst>
            <a:ext uri="{FF2B5EF4-FFF2-40B4-BE49-F238E27FC236}">
              <a16:creationId xmlns:a16="http://schemas.microsoft.com/office/drawing/2014/main" id="{D4B87366-D139-4F36-86AD-A2E4E414DCC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697" name="Text Box 1">
          <a:extLst>
            <a:ext uri="{FF2B5EF4-FFF2-40B4-BE49-F238E27FC236}">
              <a16:creationId xmlns:a16="http://schemas.microsoft.com/office/drawing/2014/main" id="{80013CB0-C131-4FEE-BD00-728D0565F4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698" name="Text Box 1">
          <a:extLst>
            <a:ext uri="{FF2B5EF4-FFF2-40B4-BE49-F238E27FC236}">
              <a16:creationId xmlns:a16="http://schemas.microsoft.com/office/drawing/2014/main" id="{99516789-471B-46C4-AD5F-1BF58CE57CC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699" name="Text Box 1">
          <a:extLst>
            <a:ext uri="{FF2B5EF4-FFF2-40B4-BE49-F238E27FC236}">
              <a16:creationId xmlns:a16="http://schemas.microsoft.com/office/drawing/2014/main" id="{C36E548E-6FEF-4234-A59A-B56D637FF63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0" name="Text Box 1">
          <a:extLst>
            <a:ext uri="{FF2B5EF4-FFF2-40B4-BE49-F238E27FC236}">
              <a16:creationId xmlns:a16="http://schemas.microsoft.com/office/drawing/2014/main" id="{FDF51169-F2F8-40C2-AA90-45B41D7D14F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1" name="Text Box 1">
          <a:extLst>
            <a:ext uri="{FF2B5EF4-FFF2-40B4-BE49-F238E27FC236}">
              <a16:creationId xmlns:a16="http://schemas.microsoft.com/office/drawing/2014/main" id="{307E0C7B-0734-4B7E-9161-6A7004A49BC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2" name="Text Box 1">
          <a:extLst>
            <a:ext uri="{FF2B5EF4-FFF2-40B4-BE49-F238E27FC236}">
              <a16:creationId xmlns:a16="http://schemas.microsoft.com/office/drawing/2014/main" id="{3BA542AC-2F9F-4583-977B-5B473C9C13B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3" name="Text Box 1">
          <a:extLst>
            <a:ext uri="{FF2B5EF4-FFF2-40B4-BE49-F238E27FC236}">
              <a16:creationId xmlns:a16="http://schemas.microsoft.com/office/drawing/2014/main" id="{FE60070F-BA6D-4054-8E9F-9F3508D516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4" name="Text Box 1">
          <a:extLst>
            <a:ext uri="{FF2B5EF4-FFF2-40B4-BE49-F238E27FC236}">
              <a16:creationId xmlns:a16="http://schemas.microsoft.com/office/drawing/2014/main" id="{7D0763BF-8C8C-44B4-8280-352566B493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5" name="Text Box 1">
          <a:extLst>
            <a:ext uri="{FF2B5EF4-FFF2-40B4-BE49-F238E27FC236}">
              <a16:creationId xmlns:a16="http://schemas.microsoft.com/office/drawing/2014/main" id="{C57DA01B-9C74-422A-BA96-ADA561027B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6" name="Text Box 1">
          <a:extLst>
            <a:ext uri="{FF2B5EF4-FFF2-40B4-BE49-F238E27FC236}">
              <a16:creationId xmlns:a16="http://schemas.microsoft.com/office/drawing/2014/main" id="{92AC689B-7824-4BC6-8656-AD644EC40C1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7" name="Text Box 1">
          <a:extLst>
            <a:ext uri="{FF2B5EF4-FFF2-40B4-BE49-F238E27FC236}">
              <a16:creationId xmlns:a16="http://schemas.microsoft.com/office/drawing/2014/main" id="{5E3CD38C-9429-4649-9DD5-2CDA84B7D6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8" name="Text Box 1">
          <a:extLst>
            <a:ext uri="{FF2B5EF4-FFF2-40B4-BE49-F238E27FC236}">
              <a16:creationId xmlns:a16="http://schemas.microsoft.com/office/drawing/2014/main" id="{E7AAB2E5-0780-4EAD-9438-C160B2D404F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09" name="Text Box 1">
          <a:extLst>
            <a:ext uri="{FF2B5EF4-FFF2-40B4-BE49-F238E27FC236}">
              <a16:creationId xmlns:a16="http://schemas.microsoft.com/office/drawing/2014/main" id="{81AE02E8-DD6D-4163-88F1-4CAA18BA47A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10" name="Text Box 1">
          <a:extLst>
            <a:ext uri="{FF2B5EF4-FFF2-40B4-BE49-F238E27FC236}">
              <a16:creationId xmlns:a16="http://schemas.microsoft.com/office/drawing/2014/main" id="{CDDF4EFE-B488-4642-B2F9-006377C81F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11" name="Text Box 1">
          <a:extLst>
            <a:ext uri="{FF2B5EF4-FFF2-40B4-BE49-F238E27FC236}">
              <a16:creationId xmlns:a16="http://schemas.microsoft.com/office/drawing/2014/main" id="{3BDCFCD0-29E3-4506-A72D-EEFE133B2B9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12" name="Text Box 1">
          <a:extLst>
            <a:ext uri="{FF2B5EF4-FFF2-40B4-BE49-F238E27FC236}">
              <a16:creationId xmlns:a16="http://schemas.microsoft.com/office/drawing/2014/main" id="{3B849942-7E47-4093-960C-069A7CABB03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13" name="Text Box 1">
          <a:extLst>
            <a:ext uri="{FF2B5EF4-FFF2-40B4-BE49-F238E27FC236}">
              <a16:creationId xmlns:a16="http://schemas.microsoft.com/office/drawing/2014/main" id="{AEBDC9E2-845B-47C5-AAB6-39A13FFE1C4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14" name="Text Box 1">
          <a:extLst>
            <a:ext uri="{FF2B5EF4-FFF2-40B4-BE49-F238E27FC236}">
              <a16:creationId xmlns:a16="http://schemas.microsoft.com/office/drawing/2014/main" id="{9ECB2FB7-25EA-4FA7-92A1-C5EB395D1D8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15" name="Text Box 1">
          <a:extLst>
            <a:ext uri="{FF2B5EF4-FFF2-40B4-BE49-F238E27FC236}">
              <a16:creationId xmlns:a16="http://schemas.microsoft.com/office/drawing/2014/main" id="{A5DF8F6B-F5D0-4596-B650-262E6257807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16" name="Text Box 1">
          <a:extLst>
            <a:ext uri="{FF2B5EF4-FFF2-40B4-BE49-F238E27FC236}">
              <a16:creationId xmlns:a16="http://schemas.microsoft.com/office/drawing/2014/main" id="{E5B9CE89-A04B-4701-A3D1-FA9F8D20D87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17" name="Text Box 1">
          <a:extLst>
            <a:ext uri="{FF2B5EF4-FFF2-40B4-BE49-F238E27FC236}">
              <a16:creationId xmlns:a16="http://schemas.microsoft.com/office/drawing/2014/main" id="{0BCC68D5-95F8-4CF5-B4A9-D380DDC1B0F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18" name="Text Box 1">
          <a:extLst>
            <a:ext uri="{FF2B5EF4-FFF2-40B4-BE49-F238E27FC236}">
              <a16:creationId xmlns:a16="http://schemas.microsoft.com/office/drawing/2014/main" id="{4F456220-968D-4060-BC0E-57176FD273F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19" name="Text Box 1">
          <a:extLst>
            <a:ext uri="{FF2B5EF4-FFF2-40B4-BE49-F238E27FC236}">
              <a16:creationId xmlns:a16="http://schemas.microsoft.com/office/drawing/2014/main" id="{E9943C62-5676-4DD0-AFDC-492853D686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0" name="Text Box 1">
          <a:extLst>
            <a:ext uri="{FF2B5EF4-FFF2-40B4-BE49-F238E27FC236}">
              <a16:creationId xmlns:a16="http://schemas.microsoft.com/office/drawing/2014/main" id="{4EA55FA2-B330-47DE-9235-9E2EFC6EBFB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1" name="Text Box 1">
          <a:extLst>
            <a:ext uri="{FF2B5EF4-FFF2-40B4-BE49-F238E27FC236}">
              <a16:creationId xmlns:a16="http://schemas.microsoft.com/office/drawing/2014/main" id="{09FE5CF9-D1ED-49A5-8BE5-44DA116C05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22" name="Text Box 1">
          <a:extLst>
            <a:ext uri="{FF2B5EF4-FFF2-40B4-BE49-F238E27FC236}">
              <a16:creationId xmlns:a16="http://schemas.microsoft.com/office/drawing/2014/main" id="{C7236717-8900-4C95-B647-8AA87B1CE5B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23" name="Text Box 1">
          <a:extLst>
            <a:ext uri="{FF2B5EF4-FFF2-40B4-BE49-F238E27FC236}">
              <a16:creationId xmlns:a16="http://schemas.microsoft.com/office/drawing/2014/main" id="{828FA375-2C2A-40B8-86C4-92230172B2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24" name="Text Box 1">
          <a:extLst>
            <a:ext uri="{FF2B5EF4-FFF2-40B4-BE49-F238E27FC236}">
              <a16:creationId xmlns:a16="http://schemas.microsoft.com/office/drawing/2014/main" id="{8527CAC3-9E8B-498D-A5D4-428DA0D58B7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25" name="Text Box 1">
          <a:extLst>
            <a:ext uri="{FF2B5EF4-FFF2-40B4-BE49-F238E27FC236}">
              <a16:creationId xmlns:a16="http://schemas.microsoft.com/office/drawing/2014/main" id="{14C13DA0-DD2D-4285-894A-99A5DBFEC60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6" name="Text Box 1">
          <a:extLst>
            <a:ext uri="{FF2B5EF4-FFF2-40B4-BE49-F238E27FC236}">
              <a16:creationId xmlns:a16="http://schemas.microsoft.com/office/drawing/2014/main" id="{7DDDA1A7-6876-4127-935B-FB9FD2DDADB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7" name="Text Box 1">
          <a:extLst>
            <a:ext uri="{FF2B5EF4-FFF2-40B4-BE49-F238E27FC236}">
              <a16:creationId xmlns:a16="http://schemas.microsoft.com/office/drawing/2014/main" id="{70067E59-7ADE-4E81-B607-8B1880AFE4E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8" name="Text Box 1">
          <a:extLst>
            <a:ext uri="{FF2B5EF4-FFF2-40B4-BE49-F238E27FC236}">
              <a16:creationId xmlns:a16="http://schemas.microsoft.com/office/drawing/2014/main" id="{F850A7EC-6CDA-42FE-B236-EECA2D3AD3F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29" name="Text Box 1">
          <a:extLst>
            <a:ext uri="{FF2B5EF4-FFF2-40B4-BE49-F238E27FC236}">
              <a16:creationId xmlns:a16="http://schemas.microsoft.com/office/drawing/2014/main" id="{FDE15767-B231-454C-BFF0-31A75850808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30" name="Text Box 1">
          <a:extLst>
            <a:ext uri="{FF2B5EF4-FFF2-40B4-BE49-F238E27FC236}">
              <a16:creationId xmlns:a16="http://schemas.microsoft.com/office/drawing/2014/main" id="{5AB9817A-B10B-44B7-B160-102E7D67169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31" name="Text Box 1">
          <a:extLst>
            <a:ext uri="{FF2B5EF4-FFF2-40B4-BE49-F238E27FC236}">
              <a16:creationId xmlns:a16="http://schemas.microsoft.com/office/drawing/2014/main" id="{8691D59D-6C65-4B64-B7C2-E925935CDBC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32" name="Text Box 1">
          <a:extLst>
            <a:ext uri="{FF2B5EF4-FFF2-40B4-BE49-F238E27FC236}">
              <a16:creationId xmlns:a16="http://schemas.microsoft.com/office/drawing/2014/main" id="{D3801310-ECAB-4C4B-A02B-51A6EBF4EF9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33" name="Text Box 1">
          <a:extLst>
            <a:ext uri="{FF2B5EF4-FFF2-40B4-BE49-F238E27FC236}">
              <a16:creationId xmlns:a16="http://schemas.microsoft.com/office/drawing/2014/main" id="{93E626C1-E9FB-46E3-8368-A86D3D68044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34" name="Text Box 1">
          <a:extLst>
            <a:ext uri="{FF2B5EF4-FFF2-40B4-BE49-F238E27FC236}">
              <a16:creationId xmlns:a16="http://schemas.microsoft.com/office/drawing/2014/main" id="{D18F62BE-DED3-4C0A-942E-B6E0A66BD2C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35" name="Text Box 1">
          <a:extLst>
            <a:ext uri="{FF2B5EF4-FFF2-40B4-BE49-F238E27FC236}">
              <a16:creationId xmlns:a16="http://schemas.microsoft.com/office/drawing/2014/main" id="{4F665EF5-3AD7-4309-B344-E0F8081BD4A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36" name="Text Box 1">
          <a:extLst>
            <a:ext uri="{FF2B5EF4-FFF2-40B4-BE49-F238E27FC236}">
              <a16:creationId xmlns:a16="http://schemas.microsoft.com/office/drawing/2014/main" id="{9BF1A7BF-A0BB-4E78-9886-2F776B347A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37" name="Text Box 1">
          <a:extLst>
            <a:ext uri="{FF2B5EF4-FFF2-40B4-BE49-F238E27FC236}">
              <a16:creationId xmlns:a16="http://schemas.microsoft.com/office/drawing/2014/main" id="{E676B858-5BC8-4D77-A0E2-E054DB28DC0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38" name="Text Box 1">
          <a:extLst>
            <a:ext uri="{FF2B5EF4-FFF2-40B4-BE49-F238E27FC236}">
              <a16:creationId xmlns:a16="http://schemas.microsoft.com/office/drawing/2014/main" id="{65D45221-959A-452E-A732-8CF3FCA5023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39" name="Text Box 1">
          <a:extLst>
            <a:ext uri="{FF2B5EF4-FFF2-40B4-BE49-F238E27FC236}">
              <a16:creationId xmlns:a16="http://schemas.microsoft.com/office/drawing/2014/main" id="{00FB351E-FEC0-4239-BB60-9AF23061E0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40" name="Text Box 1">
          <a:extLst>
            <a:ext uri="{FF2B5EF4-FFF2-40B4-BE49-F238E27FC236}">
              <a16:creationId xmlns:a16="http://schemas.microsoft.com/office/drawing/2014/main" id="{3C21F421-1337-47B0-B4C7-C7EF6EC3E61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41" name="Text Box 1">
          <a:extLst>
            <a:ext uri="{FF2B5EF4-FFF2-40B4-BE49-F238E27FC236}">
              <a16:creationId xmlns:a16="http://schemas.microsoft.com/office/drawing/2014/main" id="{AC1A7ADF-432D-4B25-B679-4CEF4A9AA27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42" name="Text Box 1">
          <a:extLst>
            <a:ext uri="{FF2B5EF4-FFF2-40B4-BE49-F238E27FC236}">
              <a16:creationId xmlns:a16="http://schemas.microsoft.com/office/drawing/2014/main" id="{116C7285-7728-488A-8D7D-B1D91E507BD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43" name="Text Box 1">
          <a:extLst>
            <a:ext uri="{FF2B5EF4-FFF2-40B4-BE49-F238E27FC236}">
              <a16:creationId xmlns:a16="http://schemas.microsoft.com/office/drawing/2014/main" id="{1C2524B3-D3DA-4CCD-8DF1-8B50526E4E9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44" name="Text Box 1">
          <a:extLst>
            <a:ext uri="{FF2B5EF4-FFF2-40B4-BE49-F238E27FC236}">
              <a16:creationId xmlns:a16="http://schemas.microsoft.com/office/drawing/2014/main" id="{29EB8931-3D8B-49C9-9A62-72A6380A76B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45" name="Text Box 1">
          <a:extLst>
            <a:ext uri="{FF2B5EF4-FFF2-40B4-BE49-F238E27FC236}">
              <a16:creationId xmlns:a16="http://schemas.microsoft.com/office/drawing/2014/main" id="{4146CC3A-81BE-4AAE-BB5B-BF3E470C0E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46" name="Text Box 1">
          <a:extLst>
            <a:ext uri="{FF2B5EF4-FFF2-40B4-BE49-F238E27FC236}">
              <a16:creationId xmlns:a16="http://schemas.microsoft.com/office/drawing/2014/main" id="{036EDC04-1BC9-45E9-AC82-981A0F19219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47" name="Text Box 1">
          <a:extLst>
            <a:ext uri="{FF2B5EF4-FFF2-40B4-BE49-F238E27FC236}">
              <a16:creationId xmlns:a16="http://schemas.microsoft.com/office/drawing/2014/main" id="{D9DDD64A-38CA-41EE-A457-1A0F1D531E2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48" name="Text Box 1">
          <a:extLst>
            <a:ext uri="{FF2B5EF4-FFF2-40B4-BE49-F238E27FC236}">
              <a16:creationId xmlns:a16="http://schemas.microsoft.com/office/drawing/2014/main" id="{B7070699-0CAC-4EFC-8AB5-AFEAC8B1D9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49" name="Text Box 1">
          <a:extLst>
            <a:ext uri="{FF2B5EF4-FFF2-40B4-BE49-F238E27FC236}">
              <a16:creationId xmlns:a16="http://schemas.microsoft.com/office/drawing/2014/main" id="{665458F5-10C7-4EDA-A348-52070428BAF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0" name="Text Box 1">
          <a:extLst>
            <a:ext uri="{FF2B5EF4-FFF2-40B4-BE49-F238E27FC236}">
              <a16:creationId xmlns:a16="http://schemas.microsoft.com/office/drawing/2014/main" id="{520F6B0C-B160-4D03-ABF5-3ED9118924A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1" name="Text Box 1">
          <a:extLst>
            <a:ext uri="{FF2B5EF4-FFF2-40B4-BE49-F238E27FC236}">
              <a16:creationId xmlns:a16="http://schemas.microsoft.com/office/drawing/2014/main" id="{AAE737FF-9BCD-4F3B-9A77-DD909808D9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C8CE0E7E-6EE9-492A-9FB1-DB8344DC80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3" name="Text Box 1">
          <a:extLst>
            <a:ext uri="{FF2B5EF4-FFF2-40B4-BE49-F238E27FC236}">
              <a16:creationId xmlns:a16="http://schemas.microsoft.com/office/drawing/2014/main" id="{C5C8D80F-15CC-4E3B-A3A8-3CC7EEA003F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54" name="Text Box 1">
          <a:extLst>
            <a:ext uri="{FF2B5EF4-FFF2-40B4-BE49-F238E27FC236}">
              <a16:creationId xmlns:a16="http://schemas.microsoft.com/office/drawing/2014/main" id="{0E8F2E51-D977-4892-BBC4-A2B799E61E1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5" name="Text Box 1">
          <a:extLst>
            <a:ext uri="{FF2B5EF4-FFF2-40B4-BE49-F238E27FC236}">
              <a16:creationId xmlns:a16="http://schemas.microsoft.com/office/drawing/2014/main" id="{A62A6794-AA00-4AF9-9B7E-8957F3C55A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56" name="Text Box 1">
          <a:extLst>
            <a:ext uri="{FF2B5EF4-FFF2-40B4-BE49-F238E27FC236}">
              <a16:creationId xmlns:a16="http://schemas.microsoft.com/office/drawing/2014/main" id="{7829AAD0-8ECB-4580-9B54-4E5DB511670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57" name="Text Box 1">
          <a:extLst>
            <a:ext uri="{FF2B5EF4-FFF2-40B4-BE49-F238E27FC236}">
              <a16:creationId xmlns:a16="http://schemas.microsoft.com/office/drawing/2014/main" id="{A6B662D4-37CB-4FF6-BB09-00D230D8B0D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758" name="Text Box 1">
          <a:extLst>
            <a:ext uri="{FF2B5EF4-FFF2-40B4-BE49-F238E27FC236}">
              <a16:creationId xmlns:a16="http://schemas.microsoft.com/office/drawing/2014/main" id="{4565345A-3EFF-44BE-B81D-CF250F7180A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759" name="Text Box 1">
          <a:extLst>
            <a:ext uri="{FF2B5EF4-FFF2-40B4-BE49-F238E27FC236}">
              <a16:creationId xmlns:a16="http://schemas.microsoft.com/office/drawing/2014/main" id="{D3258367-B183-4125-9AF1-4F8F3DC7C51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760" name="Text Box 1">
          <a:extLst>
            <a:ext uri="{FF2B5EF4-FFF2-40B4-BE49-F238E27FC236}">
              <a16:creationId xmlns:a16="http://schemas.microsoft.com/office/drawing/2014/main" id="{F511950C-4300-490F-B753-6D509D65E0C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761" name="Text Box 1">
          <a:extLst>
            <a:ext uri="{FF2B5EF4-FFF2-40B4-BE49-F238E27FC236}">
              <a16:creationId xmlns:a16="http://schemas.microsoft.com/office/drawing/2014/main" id="{BC17B2D5-79EC-4769-B5DB-5332EC385B9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62" name="Text Box 1">
          <a:extLst>
            <a:ext uri="{FF2B5EF4-FFF2-40B4-BE49-F238E27FC236}">
              <a16:creationId xmlns:a16="http://schemas.microsoft.com/office/drawing/2014/main" id="{5C81BDFB-644C-4B0E-AD47-98568EC3977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63" name="Text Box 1">
          <a:extLst>
            <a:ext uri="{FF2B5EF4-FFF2-40B4-BE49-F238E27FC236}">
              <a16:creationId xmlns:a16="http://schemas.microsoft.com/office/drawing/2014/main" id="{D11A076A-B4D5-4DF6-8D79-EACB1E9B2D4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64" name="Text Box 1">
          <a:extLst>
            <a:ext uri="{FF2B5EF4-FFF2-40B4-BE49-F238E27FC236}">
              <a16:creationId xmlns:a16="http://schemas.microsoft.com/office/drawing/2014/main" id="{434F3282-AE81-4E08-8BC1-1F2D3FFDB09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65" name="Text Box 1">
          <a:extLst>
            <a:ext uri="{FF2B5EF4-FFF2-40B4-BE49-F238E27FC236}">
              <a16:creationId xmlns:a16="http://schemas.microsoft.com/office/drawing/2014/main" id="{35307F1D-E702-4A0D-B848-FA12BC1421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66" name="Text Box 1">
          <a:extLst>
            <a:ext uri="{FF2B5EF4-FFF2-40B4-BE49-F238E27FC236}">
              <a16:creationId xmlns:a16="http://schemas.microsoft.com/office/drawing/2014/main" id="{950AD946-1B31-413C-B1F4-261BF7771AB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67" name="Text Box 1">
          <a:extLst>
            <a:ext uri="{FF2B5EF4-FFF2-40B4-BE49-F238E27FC236}">
              <a16:creationId xmlns:a16="http://schemas.microsoft.com/office/drawing/2014/main" id="{2603DDF7-8737-48F6-BF60-0A863B06E9D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68" name="Text Box 1">
          <a:extLst>
            <a:ext uri="{FF2B5EF4-FFF2-40B4-BE49-F238E27FC236}">
              <a16:creationId xmlns:a16="http://schemas.microsoft.com/office/drawing/2014/main" id="{E28E1BAB-40B3-4F18-B812-9F652BAE88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69" name="Text Box 1">
          <a:extLst>
            <a:ext uri="{FF2B5EF4-FFF2-40B4-BE49-F238E27FC236}">
              <a16:creationId xmlns:a16="http://schemas.microsoft.com/office/drawing/2014/main" id="{669EC465-1361-4EDF-A061-854F5A14A52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70" name="Text Box 1">
          <a:extLst>
            <a:ext uri="{FF2B5EF4-FFF2-40B4-BE49-F238E27FC236}">
              <a16:creationId xmlns:a16="http://schemas.microsoft.com/office/drawing/2014/main" id="{F343645B-76A0-4F69-98BC-B6BE5CA25D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71" name="Text Box 1">
          <a:extLst>
            <a:ext uri="{FF2B5EF4-FFF2-40B4-BE49-F238E27FC236}">
              <a16:creationId xmlns:a16="http://schemas.microsoft.com/office/drawing/2014/main" id="{DC4DAD54-49B9-45AA-8977-B08929F3F6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72" name="Text Box 1">
          <a:extLst>
            <a:ext uri="{FF2B5EF4-FFF2-40B4-BE49-F238E27FC236}">
              <a16:creationId xmlns:a16="http://schemas.microsoft.com/office/drawing/2014/main" id="{0708F996-B227-47A1-88B7-BA372DA075A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73" name="Text Box 1">
          <a:extLst>
            <a:ext uri="{FF2B5EF4-FFF2-40B4-BE49-F238E27FC236}">
              <a16:creationId xmlns:a16="http://schemas.microsoft.com/office/drawing/2014/main" id="{0DDBAC70-250C-47BB-9500-5240CD93DB4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74" name="Text Box 1">
          <a:extLst>
            <a:ext uri="{FF2B5EF4-FFF2-40B4-BE49-F238E27FC236}">
              <a16:creationId xmlns:a16="http://schemas.microsoft.com/office/drawing/2014/main" id="{9F604706-0625-4AC2-9BAD-984735125B3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75" name="Text Box 1">
          <a:extLst>
            <a:ext uri="{FF2B5EF4-FFF2-40B4-BE49-F238E27FC236}">
              <a16:creationId xmlns:a16="http://schemas.microsoft.com/office/drawing/2014/main" id="{39DCFF1C-FC1D-4D4B-A008-87B01E082D4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76" name="Text Box 1">
          <a:extLst>
            <a:ext uri="{FF2B5EF4-FFF2-40B4-BE49-F238E27FC236}">
              <a16:creationId xmlns:a16="http://schemas.microsoft.com/office/drawing/2014/main" id="{92E82BFF-F839-4143-B759-2D9DC6C0B77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77" name="Text Box 1">
          <a:extLst>
            <a:ext uri="{FF2B5EF4-FFF2-40B4-BE49-F238E27FC236}">
              <a16:creationId xmlns:a16="http://schemas.microsoft.com/office/drawing/2014/main" id="{B1C1FE58-E4C3-476C-9EB0-A838693F5DF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78" name="Text Box 1">
          <a:extLst>
            <a:ext uri="{FF2B5EF4-FFF2-40B4-BE49-F238E27FC236}">
              <a16:creationId xmlns:a16="http://schemas.microsoft.com/office/drawing/2014/main" id="{1B889BF4-52EB-4F45-AC26-FBD7F06498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79" name="Text Box 1">
          <a:extLst>
            <a:ext uri="{FF2B5EF4-FFF2-40B4-BE49-F238E27FC236}">
              <a16:creationId xmlns:a16="http://schemas.microsoft.com/office/drawing/2014/main" id="{111EC2F9-4C71-43C4-B802-BD4E8FA996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780" name="Text Box 1">
          <a:extLst>
            <a:ext uri="{FF2B5EF4-FFF2-40B4-BE49-F238E27FC236}">
              <a16:creationId xmlns:a16="http://schemas.microsoft.com/office/drawing/2014/main" id="{614CEE15-7948-4A2F-BBFC-7FDC062BD52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781" name="Text Box 1">
          <a:extLst>
            <a:ext uri="{FF2B5EF4-FFF2-40B4-BE49-F238E27FC236}">
              <a16:creationId xmlns:a16="http://schemas.microsoft.com/office/drawing/2014/main" id="{DDB3A572-1F4E-4C64-9596-941A6262CD6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82" name="Text Box 1">
          <a:extLst>
            <a:ext uri="{FF2B5EF4-FFF2-40B4-BE49-F238E27FC236}">
              <a16:creationId xmlns:a16="http://schemas.microsoft.com/office/drawing/2014/main" id="{740402FE-2BFA-4627-B0A9-70430210EC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83" name="Text Box 1">
          <a:extLst>
            <a:ext uri="{FF2B5EF4-FFF2-40B4-BE49-F238E27FC236}">
              <a16:creationId xmlns:a16="http://schemas.microsoft.com/office/drawing/2014/main" id="{E702B303-A115-4384-8975-5996CECB8D8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84" name="Text Box 1">
          <a:extLst>
            <a:ext uri="{FF2B5EF4-FFF2-40B4-BE49-F238E27FC236}">
              <a16:creationId xmlns:a16="http://schemas.microsoft.com/office/drawing/2014/main" id="{1E0BF898-3060-422F-9B93-33C91679547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785" name="Text Box 1">
          <a:extLst>
            <a:ext uri="{FF2B5EF4-FFF2-40B4-BE49-F238E27FC236}">
              <a16:creationId xmlns:a16="http://schemas.microsoft.com/office/drawing/2014/main" id="{DB26B19E-4F4E-4967-B479-9B9027706BD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86" name="Text Box 1">
          <a:extLst>
            <a:ext uri="{FF2B5EF4-FFF2-40B4-BE49-F238E27FC236}">
              <a16:creationId xmlns:a16="http://schemas.microsoft.com/office/drawing/2014/main" id="{32F7A1C1-7ABB-43CB-BB40-5611E59731C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87" name="Text Box 1">
          <a:extLst>
            <a:ext uri="{FF2B5EF4-FFF2-40B4-BE49-F238E27FC236}">
              <a16:creationId xmlns:a16="http://schemas.microsoft.com/office/drawing/2014/main" id="{4F560EC5-D32A-4910-9732-FE0C5EA7700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88" name="Text Box 1">
          <a:extLst>
            <a:ext uri="{FF2B5EF4-FFF2-40B4-BE49-F238E27FC236}">
              <a16:creationId xmlns:a16="http://schemas.microsoft.com/office/drawing/2014/main" id="{3754D77F-24C7-4763-A61F-4937444F73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89" name="Text Box 1">
          <a:extLst>
            <a:ext uri="{FF2B5EF4-FFF2-40B4-BE49-F238E27FC236}">
              <a16:creationId xmlns:a16="http://schemas.microsoft.com/office/drawing/2014/main" id="{52AD32D0-F482-4C1D-A932-2E2C9A367E8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0" name="Text Box 1">
          <a:extLst>
            <a:ext uri="{FF2B5EF4-FFF2-40B4-BE49-F238E27FC236}">
              <a16:creationId xmlns:a16="http://schemas.microsoft.com/office/drawing/2014/main" id="{AEDCC859-C612-4B83-87B7-A8958BF4418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1" name="Text Box 1">
          <a:extLst>
            <a:ext uri="{FF2B5EF4-FFF2-40B4-BE49-F238E27FC236}">
              <a16:creationId xmlns:a16="http://schemas.microsoft.com/office/drawing/2014/main" id="{5D90CD0F-DEE0-4812-A396-1173E1EC924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2" name="Text Box 1">
          <a:extLst>
            <a:ext uri="{FF2B5EF4-FFF2-40B4-BE49-F238E27FC236}">
              <a16:creationId xmlns:a16="http://schemas.microsoft.com/office/drawing/2014/main" id="{C23ECE10-DA7C-4055-99F1-1255079F199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3" name="Text Box 1">
          <a:extLst>
            <a:ext uri="{FF2B5EF4-FFF2-40B4-BE49-F238E27FC236}">
              <a16:creationId xmlns:a16="http://schemas.microsoft.com/office/drawing/2014/main" id="{374F0F5F-50DB-4931-A108-9C7C9612364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4" name="Text Box 1">
          <a:extLst>
            <a:ext uri="{FF2B5EF4-FFF2-40B4-BE49-F238E27FC236}">
              <a16:creationId xmlns:a16="http://schemas.microsoft.com/office/drawing/2014/main" id="{C6343D17-A679-4FE1-992D-03A67D4ABE8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5" name="Text Box 1">
          <a:extLst>
            <a:ext uri="{FF2B5EF4-FFF2-40B4-BE49-F238E27FC236}">
              <a16:creationId xmlns:a16="http://schemas.microsoft.com/office/drawing/2014/main" id="{703CE5AD-4732-486A-BB54-63B3C6A9089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6" name="Text Box 1">
          <a:extLst>
            <a:ext uri="{FF2B5EF4-FFF2-40B4-BE49-F238E27FC236}">
              <a16:creationId xmlns:a16="http://schemas.microsoft.com/office/drawing/2014/main" id="{D5155301-4834-4C85-BCA9-52C14FB8CD4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7" name="Text Box 1">
          <a:extLst>
            <a:ext uri="{FF2B5EF4-FFF2-40B4-BE49-F238E27FC236}">
              <a16:creationId xmlns:a16="http://schemas.microsoft.com/office/drawing/2014/main" id="{DA70E57C-842F-4294-BE35-769E3C1B03E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8" name="Text Box 1">
          <a:extLst>
            <a:ext uri="{FF2B5EF4-FFF2-40B4-BE49-F238E27FC236}">
              <a16:creationId xmlns:a16="http://schemas.microsoft.com/office/drawing/2014/main" id="{81FD47C2-BA12-4054-8B64-737AEDCDE02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799" name="Text Box 1">
          <a:extLst>
            <a:ext uri="{FF2B5EF4-FFF2-40B4-BE49-F238E27FC236}">
              <a16:creationId xmlns:a16="http://schemas.microsoft.com/office/drawing/2014/main" id="{BC5BCABD-7AE9-4444-80D0-0E12935616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800" name="Text Box 1">
          <a:extLst>
            <a:ext uri="{FF2B5EF4-FFF2-40B4-BE49-F238E27FC236}">
              <a16:creationId xmlns:a16="http://schemas.microsoft.com/office/drawing/2014/main" id="{7266C419-D8CF-4103-B996-EFD644BD96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66</xdr:row>
      <xdr:rowOff>7620</xdr:rowOff>
    </xdr:to>
    <xdr:sp macro="" textlink="">
      <xdr:nvSpPr>
        <xdr:cNvPr id="7801" name="Text Box 1">
          <a:extLst>
            <a:ext uri="{FF2B5EF4-FFF2-40B4-BE49-F238E27FC236}">
              <a16:creationId xmlns:a16="http://schemas.microsoft.com/office/drawing/2014/main" id="{5B69D4C5-B85F-413C-848B-D32434AC62D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02" name="Text Box 1">
          <a:extLst>
            <a:ext uri="{FF2B5EF4-FFF2-40B4-BE49-F238E27FC236}">
              <a16:creationId xmlns:a16="http://schemas.microsoft.com/office/drawing/2014/main" id="{DFDD6FD5-7CF6-4D7A-83E5-C562787047C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03" name="Text Box 1">
          <a:extLst>
            <a:ext uri="{FF2B5EF4-FFF2-40B4-BE49-F238E27FC236}">
              <a16:creationId xmlns:a16="http://schemas.microsoft.com/office/drawing/2014/main" id="{3F36A5BA-4DB0-4E8F-8126-9487E740C1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04" name="Text Box 1">
          <a:extLst>
            <a:ext uri="{FF2B5EF4-FFF2-40B4-BE49-F238E27FC236}">
              <a16:creationId xmlns:a16="http://schemas.microsoft.com/office/drawing/2014/main" id="{ED127577-C780-4640-8331-B42BD7C7E11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05" name="Text Box 1">
          <a:extLst>
            <a:ext uri="{FF2B5EF4-FFF2-40B4-BE49-F238E27FC236}">
              <a16:creationId xmlns:a16="http://schemas.microsoft.com/office/drawing/2014/main" id="{90BA7226-C3D3-4A5B-BE70-D6B5D473406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06" name="Text Box 1">
          <a:extLst>
            <a:ext uri="{FF2B5EF4-FFF2-40B4-BE49-F238E27FC236}">
              <a16:creationId xmlns:a16="http://schemas.microsoft.com/office/drawing/2014/main" id="{97FECF86-7ECC-4D9B-9344-A7B1DDF231E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07" name="Text Box 1">
          <a:extLst>
            <a:ext uri="{FF2B5EF4-FFF2-40B4-BE49-F238E27FC236}">
              <a16:creationId xmlns:a16="http://schemas.microsoft.com/office/drawing/2014/main" id="{CE6464E2-8ABA-434B-A29E-E034BC926A9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08" name="Text Box 1">
          <a:extLst>
            <a:ext uri="{FF2B5EF4-FFF2-40B4-BE49-F238E27FC236}">
              <a16:creationId xmlns:a16="http://schemas.microsoft.com/office/drawing/2014/main" id="{5CCBC29E-50C2-48B0-8D30-ECCC561892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09" name="Text Box 1">
          <a:extLst>
            <a:ext uri="{FF2B5EF4-FFF2-40B4-BE49-F238E27FC236}">
              <a16:creationId xmlns:a16="http://schemas.microsoft.com/office/drawing/2014/main" id="{216274F4-A08D-4A70-997B-98DC978F9A8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10" name="Text Box 1">
          <a:extLst>
            <a:ext uri="{FF2B5EF4-FFF2-40B4-BE49-F238E27FC236}">
              <a16:creationId xmlns:a16="http://schemas.microsoft.com/office/drawing/2014/main" id="{2BA74852-369B-4394-A075-A70EA778608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11" name="Text Box 1">
          <a:extLst>
            <a:ext uri="{FF2B5EF4-FFF2-40B4-BE49-F238E27FC236}">
              <a16:creationId xmlns:a16="http://schemas.microsoft.com/office/drawing/2014/main" id="{4953EE7A-6CB4-4300-B1C9-7BAA6A89D48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12" name="Text Box 1">
          <a:extLst>
            <a:ext uri="{FF2B5EF4-FFF2-40B4-BE49-F238E27FC236}">
              <a16:creationId xmlns:a16="http://schemas.microsoft.com/office/drawing/2014/main" id="{6B0F8B2B-A508-4F16-8E4F-24D5765C8DF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13" name="Text Box 1">
          <a:extLst>
            <a:ext uri="{FF2B5EF4-FFF2-40B4-BE49-F238E27FC236}">
              <a16:creationId xmlns:a16="http://schemas.microsoft.com/office/drawing/2014/main" id="{DB925433-D054-4711-B830-44DEF694693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14" name="Text Box 1">
          <a:extLst>
            <a:ext uri="{FF2B5EF4-FFF2-40B4-BE49-F238E27FC236}">
              <a16:creationId xmlns:a16="http://schemas.microsoft.com/office/drawing/2014/main" id="{F4D28505-9918-416D-84D4-F2A6FEF5612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15" name="Text Box 1">
          <a:extLst>
            <a:ext uri="{FF2B5EF4-FFF2-40B4-BE49-F238E27FC236}">
              <a16:creationId xmlns:a16="http://schemas.microsoft.com/office/drawing/2014/main" id="{45F55CFA-3CEE-4F48-BD95-7405D7590D0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16" name="Text Box 1">
          <a:extLst>
            <a:ext uri="{FF2B5EF4-FFF2-40B4-BE49-F238E27FC236}">
              <a16:creationId xmlns:a16="http://schemas.microsoft.com/office/drawing/2014/main" id="{015AB3B6-46A9-4288-BCE2-2C81EAC07F6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17" name="Text Box 1">
          <a:extLst>
            <a:ext uri="{FF2B5EF4-FFF2-40B4-BE49-F238E27FC236}">
              <a16:creationId xmlns:a16="http://schemas.microsoft.com/office/drawing/2014/main" id="{0FB2C6E3-BB6C-43C6-ADDA-A9DD924D37C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18" name="Text Box 1">
          <a:extLst>
            <a:ext uri="{FF2B5EF4-FFF2-40B4-BE49-F238E27FC236}">
              <a16:creationId xmlns:a16="http://schemas.microsoft.com/office/drawing/2014/main" id="{E413026D-C22B-427D-BF79-7728E8F384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19" name="Text Box 1">
          <a:extLst>
            <a:ext uri="{FF2B5EF4-FFF2-40B4-BE49-F238E27FC236}">
              <a16:creationId xmlns:a16="http://schemas.microsoft.com/office/drawing/2014/main" id="{4AC9039E-093A-4F60-B972-AA80590BCB6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20" name="Text Box 1">
          <a:extLst>
            <a:ext uri="{FF2B5EF4-FFF2-40B4-BE49-F238E27FC236}">
              <a16:creationId xmlns:a16="http://schemas.microsoft.com/office/drawing/2014/main" id="{DF8EC870-5E5D-4C0D-A256-9574BB7ABFF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21" name="Text Box 1">
          <a:extLst>
            <a:ext uri="{FF2B5EF4-FFF2-40B4-BE49-F238E27FC236}">
              <a16:creationId xmlns:a16="http://schemas.microsoft.com/office/drawing/2014/main" id="{E2A148F8-9179-4217-9976-F9932DFBC8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22" name="Text Box 1">
          <a:extLst>
            <a:ext uri="{FF2B5EF4-FFF2-40B4-BE49-F238E27FC236}">
              <a16:creationId xmlns:a16="http://schemas.microsoft.com/office/drawing/2014/main" id="{FCC8064B-8FD5-4701-AE45-88DA257F976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23" name="Text Box 1">
          <a:extLst>
            <a:ext uri="{FF2B5EF4-FFF2-40B4-BE49-F238E27FC236}">
              <a16:creationId xmlns:a16="http://schemas.microsoft.com/office/drawing/2014/main" id="{BC3E0794-270E-44B3-9D2F-0F309AC8A8E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24" name="Text Box 1">
          <a:extLst>
            <a:ext uri="{FF2B5EF4-FFF2-40B4-BE49-F238E27FC236}">
              <a16:creationId xmlns:a16="http://schemas.microsoft.com/office/drawing/2014/main" id="{AFD808D7-759F-4365-923C-B7AC6D6AA5C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25" name="Text Box 1">
          <a:extLst>
            <a:ext uri="{FF2B5EF4-FFF2-40B4-BE49-F238E27FC236}">
              <a16:creationId xmlns:a16="http://schemas.microsoft.com/office/drawing/2014/main" id="{7022AA0F-8AA8-49AB-87A8-01C1901B7E1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26" name="Text Box 1">
          <a:extLst>
            <a:ext uri="{FF2B5EF4-FFF2-40B4-BE49-F238E27FC236}">
              <a16:creationId xmlns:a16="http://schemas.microsoft.com/office/drawing/2014/main" id="{9A187DA5-A85B-4835-8754-60763D5A0AE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27" name="Text Box 1">
          <a:extLst>
            <a:ext uri="{FF2B5EF4-FFF2-40B4-BE49-F238E27FC236}">
              <a16:creationId xmlns:a16="http://schemas.microsoft.com/office/drawing/2014/main" id="{0AF38E89-AA55-4F1E-8D8B-93C3886D4B8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28" name="Text Box 1">
          <a:extLst>
            <a:ext uri="{FF2B5EF4-FFF2-40B4-BE49-F238E27FC236}">
              <a16:creationId xmlns:a16="http://schemas.microsoft.com/office/drawing/2014/main" id="{6765BED3-D2C3-48E2-ABDD-9B64BA2E13B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29" name="Text Box 1">
          <a:extLst>
            <a:ext uri="{FF2B5EF4-FFF2-40B4-BE49-F238E27FC236}">
              <a16:creationId xmlns:a16="http://schemas.microsoft.com/office/drawing/2014/main" id="{6D86BF7B-EA80-4DDC-B897-E19A336215C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0" name="Text Box 1">
          <a:extLst>
            <a:ext uri="{FF2B5EF4-FFF2-40B4-BE49-F238E27FC236}">
              <a16:creationId xmlns:a16="http://schemas.microsoft.com/office/drawing/2014/main" id="{1B3537F3-002B-42EB-9E96-D3D2EB86841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1" name="Text Box 1">
          <a:extLst>
            <a:ext uri="{FF2B5EF4-FFF2-40B4-BE49-F238E27FC236}">
              <a16:creationId xmlns:a16="http://schemas.microsoft.com/office/drawing/2014/main" id="{B381920C-B666-4144-A037-793F3C8DD52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2" name="Text Box 1">
          <a:extLst>
            <a:ext uri="{FF2B5EF4-FFF2-40B4-BE49-F238E27FC236}">
              <a16:creationId xmlns:a16="http://schemas.microsoft.com/office/drawing/2014/main" id="{A2AA86B7-4095-40A7-B90E-DC219AAB490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3" name="Text Box 1">
          <a:extLst>
            <a:ext uri="{FF2B5EF4-FFF2-40B4-BE49-F238E27FC236}">
              <a16:creationId xmlns:a16="http://schemas.microsoft.com/office/drawing/2014/main" id="{DA836D3D-4011-4BE7-BA63-4BF2BDF7BD9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34" name="Text Box 1">
          <a:extLst>
            <a:ext uri="{FF2B5EF4-FFF2-40B4-BE49-F238E27FC236}">
              <a16:creationId xmlns:a16="http://schemas.microsoft.com/office/drawing/2014/main" id="{97F08907-35CA-46F4-A8AE-E147B774B3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35" name="Text Box 1">
          <a:extLst>
            <a:ext uri="{FF2B5EF4-FFF2-40B4-BE49-F238E27FC236}">
              <a16:creationId xmlns:a16="http://schemas.microsoft.com/office/drawing/2014/main" id="{F982CE80-A365-49C2-8797-CEAADBEB46B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60960</xdr:rowOff>
    </xdr:to>
    <xdr:sp macro="" textlink="">
      <xdr:nvSpPr>
        <xdr:cNvPr id="7836" name="Text Box 1">
          <a:extLst>
            <a:ext uri="{FF2B5EF4-FFF2-40B4-BE49-F238E27FC236}">
              <a16:creationId xmlns:a16="http://schemas.microsoft.com/office/drawing/2014/main" id="{D4036D2D-2D91-483C-B3BD-E7576765060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37" name="Text Box 1">
          <a:extLst>
            <a:ext uri="{FF2B5EF4-FFF2-40B4-BE49-F238E27FC236}">
              <a16:creationId xmlns:a16="http://schemas.microsoft.com/office/drawing/2014/main" id="{0838E5C0-6B97-4D11-9A35-A5A05EC3141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8" name="Text Box 1">
          <a:extLst>
            <a:ext uri="{FF2B5EF4-FFF2-40B4-BE49-F238E27FC236}">
              <a16:creationId xmlns:a16="http://schemas.microsoft.com/office/drawing/2014/main" id="{EE0138B5-ED52-43E6-8A54-52E53A6B4CA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39" name="Text Box 1">
          <a:extLst>
            <a:ext uri="{FF2B5EF4-FFF2-40B4-BE49-F238E27FC236}">
              <a16:creationId xmlns:a16="http://schemas.microsoft.com/office/drawing/2014/main" id="{F35B1BD4-C3C7-4F98-B46E-AC6BA98FB02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40" name="Text Box 1">
          <a:extLst>
            <a:ext uri="{FF2B5EF4-FFF2-40B4-BE49-F238E27FC236}">
              <a16:creationId xmlns:a16="http://schemas.microsoft.com/office/drawing/2014/main" id="{979F9A80-B2EA-4106-BE44-378697C35C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41" name="Text Box 1">
          <a:extLst>
            <a:ext uri="{FF2B5EF4-FFF2-40B4-BE49-F238E27FC236}">
              <a16:creationId xmlns:a16="http://schemas.microsoft.com/office/drawing/2014/main" id="{19CB3DE0-3DF7-44FE-B812-A780FF59B4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42" name="Text Box 1">
          <a:extLst>
            <a:ext uri="{FF2B5EF4-FFF2-40B4-BE49-F238E27FC236}">
              <a16:creationId xmlns:a16="http://schemas.microsoft.com/office/drawing/2014/main" id="{FD220C41-12FE-4B12-A32A-014A3A52B77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43" name="Text Box 1">
          <a:extLst>
            <a:ext uri="{FF2B5EF4-FFF2-40B4-BE49-F238E27FC236}">
              <a16:creationId xmlns:a16="http://schemas.microsoft.com/office/drawing/2014/main" id="{04A18674-78CF-4546-B4EA-6A91ACEB3F0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44" name="Text Box 1">
          <a:extLst>
            <a:ext uri="{FF2B5EF4-FFF2-40B4-BE49-F238E27FC236}">
              <a16:creationId xmlns:a16="http://schemas.microsoft.com/office/drawing/2014/main" id="{31D0CFE8-BB0D-42AB-98F3-70A8029947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45" name="Text Box 1">
          <a:extLst>
            <a:ext uri="{FF2B5EF4-FFF2-40B4-BE49-F238E27FC236}">
              <a16:creationId xmlns:a16="http://schemas.microsoft.com/office/drawing/2014/main" id="{3489482E-43AD-4EDF-8BE1-BDAE023868C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46" name="Text Box 1">
          <a:extLst>
            <a:ext uri="{FF2B5EF4-FFF2-40B4-BE49-F238E27FC236}">
              <a16:creationId xmlns:a16="http://schemas.microsoft.com/office/drawing/2014/main" id="{88B7870A-9734-4BD5-B290-DE7F7B63EB23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47" name="Text Box 1">
          <a:extLst>
            <a:ext uri="{FF2B5EF4-FFF2-40B4-BE49-F238E27FC236}">
              <a16:creationId xmlns:a16="http://schemas.microsoft.com/office/drawing/2014/main" id="{765BC335-4933-429D-8CCC-9E9A284B6AC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48" name="Text Box 1">
          <a:extLst>
            <a:ext uri="{FF2B5EF4-FFF2-40B4-BE49-F238E27FC236}">
              <a16:creationId xmlns:a16="http://schemas.microsoft.com/office/drawing/2014/main" id="{F172E826-3EA5-4DA9-B56B-75364F60986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49" name="Text Box 1">
          <a:extLst>
            <a:ext uri="{FF2B5EF4-FFF2-40B4-BE49-F238E27FC236}">
              <a16:creationId xmlns:a16="http://schemas.microsoft.com/office/drawing/2014/main" id="{925F1D29-2CA4-4897-BEF4-1F0FB8F417A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50" name="Text Box 1">
          <a:extLst>
            <a:ext uri="{FF2B5EF4-FFF2-40B4-BE49-F238E27FC236}">
              <a16:creationId xmlns:a16="http://schemas.microsoft.com/office/drawing/2014/main" id="{1F48D84C-E496-4291-99A4-DF4BC5B5679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51" name="Text Box 1">
          <a:extLst>
            <a:ext uri="{FF2B5EF4-FFF2-40B4-BE49-F238E27FC236}">
              <a16:creationId xmlns:a16="http://schemas.microsoft.com/office/drawing/2014/main" id="{48C27AE7-8F90-431A-A9A3-ECF72042358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52" name="Text Box 1">
          <a:extLst>
            <a:ext uri="{FF2B5EF4-FFF2-40B4-BE49-F238E27FC236}">
              <a16:creationId xmlns:a16="http://schemas.microsoft.com/office/drawing/2014/main" id="{A623CF9C-0A1D-40AB-A182-25A3C7178E3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53" name="Text Box 1">
          <a:extLst>
            <a:ext uri="{FF2B5EF4-FFF2-40B4-BE49-F238E27FC236}">
              <a16:creationId xmlns:a16="http://schemas.microsoft.com/office/drawing/2014/main" id="{070F5BFA-4486-4383-9B3C-F53451C9EB6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54" name="Text Box 1">
          <a:extLst>
            <a:ext uri="{FF2B5EF4-FFF2-40B4-BE49-F238E27FC236}">
              <a16:creationId xmlns:a16="http://schemas.microsoft.com/office/drawing/2014/main" id="{94251310-8DDF-4451-85C2-967D5EACFAF4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55" name="Text Box 1">
          <a:extLst>
            <a:ext uri="{FF2B5EF4-FFF2-40B4-BE49-F238E27FC236}">
              <a16:creationId xmlns:a16="http://schemas.microsoft.com/office/drawing/2014/main" id="{575AB736-0D55-49A7-A18E-7C8B701E6F2A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56" name="Text Box 1">
          <a:extLst>
            <a:ext uri="{FF2B5EF4-FFF2-40B4-BE49-F238E27FC236}">
              <a16:creationId xmlns:a16="http://schemas.microsoft.com/office/drawing/2014/main" id="{C79EECBF-70F6-43F4-97F5-E0CDBCDCDE21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57" name="Text Box 1">
          <a:extLst>
            <a:ext uri="{FF2B5EF4-FFF2-40B4-BE49-F238E27FC236}">
              <a16:creationId xmlns:a16="http://schemas.microsoft.com/office/drawing/2014/main" id="{52FA0DA1-66A1-4A34-AEF8-4F139DAC309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58" name="Text Box 1">
          <a:extLst>
            <a:ext uri="{FF2B5EF4-FFF2-40B4-BE49-F238E27FC236}">
              <a16:creationId xmlns:a16="http://schemas.microsoft.com/office/drawing/2014/main" id="{0C3E5A8B-D1C5-4266-BE81-DE387A79D10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59" name="Text Box 1">
          <a:extLst>
            <a:ext uri="{FF2B5EF4-FFF2-40B4-BE49-F238E27FC236}">
              <a16:creationId xmlns:a16="http://schemas.microsoft.com/office/drawing/2014/main" id="{F57C53AC-8BA2-4BE0-87FB-136DF6239256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60" name="Text Box 1">
          <a:extLst>
            <a:ext uri="{FF2B5EF4-FFF2-40B4-BE49-F238E27FC236}">
              <a16:creationId xmlns:a16="http://schemas.microsoft.com/office/drawing/2014/main" id="{837F3298-5D75-4712-807C-1C91DFF49F7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61" name="Text Box 1">
          <a:extLst>
            <a:ext uri="{FF2B5EF4-FFF2-40B4-BE49-F238E27FC236}">
              <a16:creationId xmlns:a16="http://schemas.microsoft.com/office/drawing/2014/main" id="{11943E6C-7EB5-4C5D-8740-E7F9605C2AD2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62" name="Text Box 1">
          <a:extLst>
            <a:ext uri="{FF2B5EF4-FFF2-40B4-BE49-F238E27FC236}">
              <a16:creationId xmlns:a16="http://schemas.microsoft.com/office/drawing/2014/main" id="{98AF9AAC-EF9A-4EC1-A0A3-BB4CEF88E5A9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63" name="Text Box 1">
          <a:extLst>
            <a:ext uri="{FF2B5EF4-FFF2-40B4-BE49-F238E27FC236}">
              <a16:creationId xmlns:a16="http://schemas.microsoft.com/office/drawing/2014/main" id="{45DF9AD5-ABDC-4E3D-9891-B0939C24E717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64" name="Text Box 1">
          <a:extLst>
            <a:ext uri="{FF2B5EF4-FFF2-40B4-BE49-F238E27FC236}">
              <a16:creationId xmlns:a16="http://schemas.microsoft.com/office/drawing/2014/main" id="{323EE969-50A3-4412-84E1-D9A4BC1341E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65" name="Text Box 1">
          <a:extLst>
            <a:ext uri="{FF2B5EF4-FFF2-40B4-BE49-F238E27FC236}">
              <a16:creationId xmlns:a16="http://schemas.microsoft.com/office/drawing/2014/main" id="{0CC7B3C7-AC05-43EB-8460-08BF1F3C28A5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66" name="Text Box 1">
          <a:extLst>
            <a:ext uri="{FF2B5EF4-FFF2-40B4-BE49-F238E27FC236}">
              <a16:creationId xmlns:a16="http://schemas.microsoft.com/office/drawing/2014/main" id="{E1E5573E-10E3-416C-9AF9-1B1D6F6EE11F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67" name="Text Box 1">
          <a:extLst>
            <a:ext uri="{FF2B5EF4-FFF2-40B4-BE49-F238E27FC236}">
              <a16:creationId xmlns:a16="http://schemas.microsoft.com/office/drawing/2014/main" id="{54C651F9-6434-47DD-BB47-5D1939357BAC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38100</xdr:rowOff>
    </xdr:to>
    <xdr:sp macro="" textlink="">
      <xdr:nvSpPr>
        <xdr:cNvPr id="7868" name="Text Box 1">
          <a:extLst>
            <a:ext uri="{FF2B5EF4-FFF2-40B4-BE49-F238E27FC236}">
              <a16:creationId xmlns:a16="http://schemas.microsoft.com/office/drawing/2014/main" id="{76E9F915-7A69-4A37-866B-579BFF21EE8B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22860</xdr:rowOff>
    </xdr:to>
    <xdr:sp macro="" textlink="">
      <xdr:nvSpPr>
        <xdr:cNvPr id="7869" name="Text Box 1">
          <a:extLst>
            <a:ext uri="{FF2B5EF4-FFF2-40B4-BE49-F238E27FC236}">
              <a16:creationId xmlns:a16="http://schemas.microsoft.com/office/drawing/2014/main" id="{E0F18BEC-1C10-46AF-89F1-4CC97C2B363D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70" name="Text Box 1">
          <a:extLst>
            <a:ext uri="{FF2B5EF4-FFF2-40B4-BE49-F238E27FC236}">
              <a16:creationId xmlns:a16="http://schemas.microsoft.com/office/drawing/2014/main" id="{05612B35-B188-411D-BBFD-5F6127D9D11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71" name="Text Box 1">
          <a:extLst>
            <a:ext uri="{FF2B5EF4-FFF2-40B4-BE49-F238E27FC236}">
              <a16:creationId xmlns:a16="http://schemas.microsoft.com/office/drawing/2014/main" id="{C0C7A464-4FC3-4E3C-A0B4-37E909A9115E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72" name="Text Box 1">
          <a:extLst>
            <a:ext uri="{FF2B5EF4-FFF2-40B4-BE49-F238E27FC236}">
              <a16:creationId xmlns:a16="http://schemas.microsoft.com/office/drawing/2014/main" id="{32B88093-57C2-4BE6-8BBC-587D84AF8F50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64</xdr:row>
      <xdr:rowOff>0</xdr:rowOff>
    </xdr:from>
    <xdr:to>
      <xdr:col>0</xdr:col>
      <xdr:colOff>586740</xdr:colOff>
      <xdr:row>65</xdr:row>
      <xdr:rowOff>0</xdr:rowOff>
    </xdr:to>
    <xdr:sp macro="" textlink="">
      <xdr:nvSpPr>
        <xdr:cNvPr id="7873" name="Text Box 1">
          <a:extLst>
            <a:ext uri="{FF2B5EF4-FFF2-40B4-BE49-F238E27FC236}">
              <a16:creationId xmlns:a16="http://schemas.microsoft.com/office/drawing/2014/main" id="{846718C9-70B3-4020-9AE1-B09CE8C2E098}"/>
            </a:ext>
          </a:extLst>
        </xdr:cNvPr>
        <xdr:cNvSpPr txBox="1">
          <a:spLocks noChangeArrowheads="1"/>
        </xdr:cNvSpPr>
      </xdr:nvSpPr>
      <xdr:spPr bwMode="auto">
        <a:xfrm>
          <a:off x="510540" y="10050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74" name="Text Box 1">
          <a:extLst>
            <a:ext uri="{FF2B5EF4-FFF2-40B4-BE49-F238E27FC236}">
              <a16:creationId xmlns:a16="http://schemas.microsoft.com/office/drawing/2014/main" id="{07C0C025-F346-48A3-B730-DF5FE9815E4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75" name="Text Box 1">
          <a:extLst>
            <a:ext uri="{FF2B5EF4-FFF2-40B4-BE49-F238E27FC236}">
              <a16:creationId xmlns:a16="http://schemas.microsoft.com/office/drawing/2014/main" id="{13F9397E-D479-4662-81E7-9883BC446E2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76" name="Text Box 1">
          <a:extLst>
            <a:ext uri="{FF2B5EF4-FFF2-40B4-BE49-F238E27FC236}">
              <a16:creationId xmlns:a16="http://schemas.microsoft.com/office/drawing/2014/main" id="{BEB71B64-472B-4BEA-B46D-1E93EFEED4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77" name="Text Box 1">
          <a:extLst>
            <a:ext uri="{FF2B5EF4-FFF2-40B4-BE49-F238E27FC236}">
              <a16:creationId xmlns:a16="http://schemas.microsoft.com/office/drawing/2014/main" id="{16915369-4E08-48AC-A6F6-91AE4036477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78" name="Text Box 1">
          <a:extLst>
            <a:ext uri="{FF2B5EF4-FFF2-40B4-BE49-F238E27FC236}">
              <a16:creationId xmlns:a16="http://schemas.microsoft.com/office/drawing/2014/main" id="{5F3F1063-B25D-487A-A7F5-B4A5CCBC21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79" name="Text Box 1">
          <a:extLst>
            <a:ext uri="{FF2B5EF4-FFF2-40B4-BE49-F238E27FC236}">
              <a16:creationId xmlns:a16="http://schemas.microsoft.com/office/drawing/2014/main" id="{AF83F7C6-DCB7-4FF5-92D7-4F9D930A36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80" name="Text Box 1">
          <a:extLst>
            <a:ext uri="{FF2B5EF4-FFF2-40B4-BE49-F238E27FC236}">
              <a16:creationId xmlns:a16="http://schemas.microsoft.com/office/drawing/2014/main" id="{4C8D9517-0A3A-4EAB-8BA7-C504B648D14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81" name="Text Box 1">
          <a:extLst>
            <a:ext uri="{FF2B5EF4-FFF2-40B4-BE49-F238E27FC236}">
              <a16:creationId xmlns:a16="http://schemas.microsoft.com/office/drawing/2014/main" id="{B77B1A69-D510-4CE2-9212-16A1031800D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82" name="Text Box 1">
          <a:extLst>
            <a:ext uri="{FF2B5EF4-FFF2-40B4-BE49-F238E27FC236}">
              <a16:creationId xmlns:a16="http://schemas.microsoft.com/office/drawing/2014/main" id="{2C99476B-BDF4-4D51-9C49-01055E21973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83" name="Text Box 1">
          <a:extLst>
            <a:ext uri="{FF2B5EF4-FFF2-40B4-BE49-F238E27FC236}">
              <a16:creationId xmlns:a16="http://schemas.microsoft.com/office/drawing/2014/main" id="{AD458F44-8497-44F9-BA64-118BF48940C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84" name="Text Box 1">
          <a:extLst>
            <a:ext uri="{FF2B5EF4-FFF2-40B4-BE49-F238E27FC236}">
              <a16:creationId xmlns:a16="http://schemas.microsoft.com/office/drawing/2014/main" id="{182ED15E-2149-4512-B5BE-060A1891ADE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85" name="Text Box 1">
          <a:extLst>
            <a:ext uri="{FF2B5EF4-FFF2-40B4-BE49-F238E27FC236}">
              <a16:creationId xmlns:a16="http://schemas.microsoft.com/office/drawing/2014/main" id="{AD6B8F6D-1122-4B65-8440-B6DCCB81906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86" name="Text Box 1">
          <a:extLst>
            <a:ext uri="{FF2B5EF4-FFF2-40B4-BE49-F238E27FC236}">
              <a16:creationId xmlns:a16="http://schemas.microsoft.com/office/drawing/2014/main" id="{54D93419-39F4-43EC-B775-9BAD3952FC5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87" name="Text Box 1">
          <a:extLst>
            <a:ext uri="{FF2B5EF4-FFF2-40B4-BE49-F238E27FC236}">
              <a16:creationId xmlns:a16="http://schemas.microsoft.com/office/drawing/2014/main" id="{F0CB04FA-6E1B-4370-A862-D9080CC6E07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88" name="Text Box 1">
          <a:extLst>
            <a:ext uri="{FF2B5EF4-FFF2-40B4-BE49-F238E27FC236}">
              <a16:creationId xmlns:a16="http://schemas.microsoft.com/office/drawing/2014/main" id="{9B26CBE9-9D4A-4022-8D04-F43313E5DCE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89" name="Text Box 1">
          <a:extLst>
            <a:ext uri="{FF2B5EF4-FFF2-40B4-BE49-F238E27FC236}">
              <a16:creationId xmlns:a16="http://schemas.microsoft.com/office/drawing/2014/main" id="{C30A070F-5AAA-4F48-90C8-5A355427F8C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90" name="Text Box 1">
          <a:extLst>
            <a:ext uri="{FF2B5EF4-FFF2-40B4-BE49-F238E27FC236}">
              <a16:creationId xmlns:a16="http://schemas.microsoft.com/office/drawing/2014/main" id="{4AF16AB7-EF21-4446-90BA-D0ECE4FCEF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91" name="Text Box 1">
          <a:extLst>
            <a:ext uri="{FF2B5EF4-FFF2-40B4-BE49-F238E27FC236}">
              <a16:creationId xmlns:a16="http://schemas.microsoft.com/office/drawing/2014/main" id="{0FF6FAA3-F85B-43AE-AA65-E2B6B6096AB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92" name="Text Box 1">
          <a:extLst>
            <a:ext uri="{FF2B5EF4-FFF2-40B4-BE49-F238E27FC236}">
              <a16:creationId xmlns:a16="http://schemas.microsoft.com/office/drawing/2014/main" id="{AFEC6E3D-BF03-4D12-8F70-747627F3F0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93" name="Text Box 1">
          <a:extLst>
            <a:ext uri="{FF2B5EF4-FFF2-40B4-BE49-F238E27FC236}">
              <a16:creationId xmlns:a16="http://schemas.microsoft.com/office/drawing/2014/main" id="{6971DFF0-32C3-4493-80C8-3AA2DD6E4FE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94" name="Text Box 1">
          <a:extLst>
            <a:ext uri="{FF2B5EF4-FFF2-40B4-BE49-F238E27FC236}">
              <a16:creationId xmlns:a16="http://schemas.microsoft.com/office/drawing/2014/main" id="{1C566E9C-40AF-462B-8D8A-56326A21EC4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95" name="Text Box 1">
          <a:extLst>
            <a:ext uri="{FF2B5EF4-FFF2-40B4-BE49-F238E27FC236}">
              <a16:creationId xmlns:a16="http://schemas.microsoft.com/office/drawing/2014/main" id="{C9976BB1-44E7-482D-A85C-A1ED4011F92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96" name="Text Box 1">
          <a:extLst>
            <a:ext uri="{FF2B5EF4-FFF2-40B4-BE49-F238E27FC236}">
              <a16:creationId xmlns:a16="http://schemas.microsoft.com/office/drawing/2014/main" id="{5446ACDA-2C5A-4465-B200-D4F5B7E5EBD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897" name="Text Box 1">
          <a:extLst>
            <a:ext uri="{FF2B5EF4-FFF2-40B4-BE49-F238E27FC236}">
              <a16:creationId xmlns:a16="http://schemas.microsoft.com/office/drawing/2014/main" id="{378EDBA9-3AC1-4B96-AE03-7C7623C1539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898" name="Text Box 1">
          <a:extLst>
            <a:ext uri="{FF2B5EF4-FFF2-40B4-BE49-F238E27FC236}">
              <a16:creationId xmlns:a16="http://schemas.microsoft.com/office/drawing/2014/main" id="{F114D2E4-84A8-4B16-8495-43F5EC5D2D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899" name="Text Box 1">
          <a:extLst>
            <a:ext uri="{FF2B5EF4-FFF2-40B4-BE49-F238E27FC236}">
              <a16:creationId xmlns:a16="http://schemas.microsoft.com/office/drawing/2014/main" id="{D3365FED-B065-447F-B6B6-911AF96EC12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00" name="Text Box 1">
          <a:extLst>
            <a:ext uri="{FF2B5EF4-FFF2-40B4-BE49-F238E27FC236}">
              <a16:creationId xmlns:a16="http://schemas.microsoft.com/office/drawing/2014/main" id="{EE3763FA-21A8-4E7A-8E38-94E7F7FAFF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01" name="Text Box 1">
          <a:extLst>
            <a:ext uri="{FF2B5EF4-FFF2-40B4-BE49-F238E27FC236}">
              <a16:creationId xmlns:a16="http://schemas.microsoft.com/office/drawing/2014/main" id="{762EBCC1-F80C-4995-8E87-8E2F1699D7E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02" name="Text Box 1">
          <a:extLst>
            <a:ext uri="{FF2B5EF4-FFF2-40B4-BE49-F238E27FC236}">
              <a16:creationId xmlns:a16="http://schemas.microsoft.com/office/drawing/2014/main" id="{528760B3-BDEE-44F1-BDD2-D6AAE46D54F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03" name="Text Box 1">
          <a:extLst>
            <a:ext uri="{FF2B5EF4-FFF2-40B4-BE49-F238E27FC236}">
              <a16:creationId xmlns:a16="http://schemas.microsoft.com/office/drawing/2014/main" id="{24667499-9619-4F73-A219-3096C5A20A8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04" name="Text Box 1">
          <a:extLst>
            <a:ext uri="{FF2B5EF4-FFF2-40B4-BE49-F238E27FC236}">
              <a16:creationId xmlns:a16="http://schemas.microsoft.com/office/drawing/2014/main" id="{79DCE8BF-D0A2-4606-A61E-F10297229CD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05" name="Text Box 1">
          <a:extLst>
            <a:ext uri="{FF2B5EF4-FFF2-40B4-BE49-F238E27FC236}">
              <a16:creationId xmlns:a16="http://schemas.microsoft.com/office/drawing/2014/main" id="{CEDC1D36-88E9-4C64-A2E8-8E47815BD58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06" name="Text Box 1">
          <a:extLst>
            <a:ext uri="{FF2B5EF4-FFF2-40B4-BE49-F238E27FC236}">
              <a16:creationId xmlns:a16="http://schemas.microsoft.com/office/drawing/2014/main" id="{B06AE16D-8142-46F8-BEF5-823006888D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64F9E94D-7427-43BD-8417-733EF3A6A8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08" name="Text Box 1">
          <a:extLst>
            <a:ext uri="{FF2B5EF4-FFF2-40B4-BE49-F238E27FC236}">
              <a16:creationId xmlns:a16="http://schemas.microsoft.com/office/drawing/2014/main" id="{6D7031F3-8238-4EC2-BB83-F2FDEC9E89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09" name="Text Box 1">
          <a:extLst>
            <a:ext uri="{FF2B5EF4-FFF2-40B4-BE49-F238E27FC236}">
              <a16:creationId xmlns:a16="http://schemas.microsoft.com/office/drawing/2014/main" id="{BF1C99F8-A89D-4588-BBB0-DA300CCE3B4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10" name="Text Box 1">
          <a:extLst>
            <a:ext uri="{FF2B5EF4-FFF2-40B4-BE49-F238E27FC236}">
              <a16:creationId xmlns:a16="http://schemas.microsoft.com/office/drawing/2014/main" id="{F5DA5252-F93D-484E-892D-97D3249A15A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11" name="Text Box 1">
          <a:extLst>
            <a:ext uri="{FF2B5EF4-FFF2-40B4-BE49-F238E27FC236}">
              <a16:creationId xmlns:a16="http://schemas.microsoft.com/office/drawing/2014/main" id="{06F546E9-90F9-47DC-9DC1-0F9C6CB99BC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12" name="Text Box 1">
          <a:extLst>
            <a:ext uri="{FF2B5EF4-FFF2-40B4-BE49-F238E27FC236}">
              <a16:creationId xmlns:a16="http://schemas.microsoft.com/office/drawing/2014/main" id="{46D1D2B5-6291-4B03-8F30-9CA9C4C268E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13" name="Text Box 1">
          <a:extLst>
            <a:ext uri="{FF2B5EF4-FFF2-40B4-BE49-F238E27FC236}">
              <a16:creationId xmlns:a16="http://schemas.microsoft.com/office/drawing/2014/main" id="{8A5ED9FF-82E2-4688-824B-C0C8477AF0A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14" name="Text Box 1">
          <a:extLst>
            <a:ext uri="{FF2B5EF4-FFF2-40B4-BE49-F238E27FC236}">
              <a16:creationId xmlns:a16="http://schemas.microsoft.com/office/drawing/2014/main" id="{D33D0C11-C18B-49F4-BDE1-285A99BEF67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15" name="Text Box 1">
          <a:extLst>
            <a:ext uri="{FF2B5EF4-FFF2-40B4-BE49-F238E27FC236}">
              <a16:creationId xmlns:a16="http://schemas.microsoft.com/office/drawing/2014/main" id="{414E4884-E4DA-4848-BAFA-FB9A1817730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16" name="Text Box 1">
          <a:extLst>
            <a:ext uri="{FF2B5EF4-FFF2-40B4-BE49-F238E27FC236}">
              <a16:creationId xmlns:a16="http://schemas.microsoft.com/office/drawing/2014/main" id="{D28693FA-93F3-46E9-B28E-0EBF5E3A61F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17" name="Text Box 1">
          <a:extLst>
            <a:ext uri="{FF2B5EF4-FFF2-40B4-BE49-F238E27FC236}">
              <a16:creationId xmlns:a16="http://schemas.microsoft.com/office/drawing/2014/main" id="{AA759CC0-0C18-407F-B6CF-179AD89A3F6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18" name="Text Box 1">
          <a:extLst>
            <a:ext uri="{FF2B5EF4-FFF2-40B4-BE49-F238E27FC236}">
              <a16:creationId xmlns:a16="http://schemas.microsoft.com/office/drawing/2014/main" id="{506CEA04-4F79-4600-8BEB-507DA08B94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19" name="Text Box 1">
          <a:extLst>
            <a:ext uri="{FF2B5EF4-FFF2-40B4-BE49-F238E27FC236}">
              <a16:creationId xmlns:a16="http://schemas.microsoft.com/office/drawing/2014/main" id="{D00FAD37-7A4E-41E1-B553-A8EBF28463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0" name="Text Box 1">
          <a:extLst>
            <a:ext uri="{FF2B5EF4-FFF2-40B4-BE49-F238E27FC236}">
              <a16:creationId xmlns:a16="http://schemas.microsoft.com/office/drawing/2014/main" id="{2EBA6E03-FF39-492F-8CD9-47EDBF0D0E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1" name="Text Box 1">
          <a:extLst>
            <a:ext uri="{FF2B5EF4-FFF2-40B4-BE49-F238E27FC236}">
              <a16:creationId xmlns:a16="http://schemas.microsoft.com/office/drawing/2014/main" id="{F682EED7-3110-4C62-BCB5-E99988B2DF5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8E23ED53-8E86-4C60-BACC-71ABDE3DB93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23" name="Text Box 1">
          <a:extLst>
            <a:ext uri="{FF2B5EF4-FFF2-40B4-BE49-F238E27FC236}">
              <a16:creationId xmlns:a16="http://schemas.microsoft.com/office/drawing/2014/main" id="{9CD6AA02-A6BE-4646-99DF-31C50CB5BF7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24" name="Text Box 1">
          <a:extLst>
            <a:ext uri="{FF2B5EF4-FFF2-40B4-BE49-F238E27FC236}">
              <a16:creationId xmlns:a16="http://schemas.microsoft.com/office/drawing/2014/main" id="{442C9BB6-06DE-48B5-8FF3-FC31D2F3C4C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25" name="Text Box 1">
          <a:extLst>
            <a:ext uri="{FF2B5EF4-FFF2-40B4-BE49-F238E27FC236}">
              <a16:creationId xmlns:a16="http://schemas.microsoft.com/office/drawing/2014/main" id="{F26FB096-39AC-4E03-9DC9-64DD74D17A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6" name="Text Box 1">
          <a:extLst>
            <a:ext uri="{FF2B5EF4-FFF2-40B4-BE49-F238E27FC236}">
              <a16:creationId xmlns:a16="http://schemas.microsoft.com/office/drawing/2014/main" id="{B18D7929-BC1B-4839-A52C-3F894D90056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7" name="Text Box 1">
          <a:extLst>
            <a:ext uri="{FF2B5EF4-FFF2-40B4-BE49-F238E27FC236}">
              <a16:creationId xmlns:a16="http://schemas.microsoft.com/office/drawing/2014/main" id="{6AA375D2-3C70-4EB0-98DA-A6525388046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8" name="Text Box 1">
          <a:extLst>
            <a:ext uri="{FF2B5EF4-FFF2-40B4-BE49-F238E27FC236}">
              <a16:creationId xmlns:a16="http://schemas.microsoft.com/office/drawing/2014/main" id="{0F0E5453-FDD8-41AA-AECC-F7659D0CA6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29" name="Text Box 1">
          <a:extLst>
            <a:ext uri="{FF2B5EF4-FFF2-40B4-BE49-F238E27FC236}">
              <a16:creationId xmlns:a16="http://schemas.microsoft.com/office/drawing/2014/main" id="{8BB7BC96-0007-4C83-B690-A0010F081F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30" name="Text Box 1">
          <a:extLst>
            <a:ext uri="{FF2B5EF4-FFF2-40B4-BE49-F238E27FC236}">
              <a16:creationId xmlns:a16="http://schemas.microsoft.com/office/drawing/2014/main" id="{739461DD-4CF6-49F4-89F4-8E81A580785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31" name="Text Box 1">
          <a:extLst>
            <a:ext uri="{FF2B5EF4-FFF2-40B4-BE49-F238E27FC236}">
              <a16:creationId xmlns:a16="http://schemas.microsoft.com/office/drawing/2014/main" id="{03BC092A-014B-45DF-9FC9-19881D9535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32" name="Text Box 1">
          <a:extLst>
            <a:ext uri="{FF2B5EF4-FFF2-40B4-BE49-F238E27FC236}">
              <a16:creationId xmlns:a16="http://schemas.microsoft.com/office/drawing/2014/main" id="{10700D18-0CE5-4075-9E6D-1EE986D8B0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33" name="Text Box 1">
          <a:extLst>
            <a:ext uri="{FF2B5EF4-FFF2-40B4-BE49-F238E27FC236}">
              <a16:creationId xmlns:a16="http://schemas.microsoft.com/office/drawing/2014/main" id="{14BE936C-8CF9-403B-97C4-1E52822C9D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34" name="Text Box 1">
          <a:extLst>
            <a:ext uri="{FF2B5EF4-FFF2-40B4-BE49-F238E27FC236}">
              <a16:creationId xmlns:a16="http://schemas.microsoft.com/office/drawing/2014/main" id="{DF9831B3-55EA-49C9-B4B5-44AAFD9A511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35" name="Text Box 1">
          <a:extLst>
            <a:ext uri="{FF2B5EF4-FFF2-40B4-BE49-F238E27FC236}">
              <a16:creationId xmlns:a16="http://schemas.microsoft.com/office/drawing/2014/main" id="{FC695E92-0EFE-4809-8117-64397540B8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36" name="Text Box 1">
          <a:extLst>
            <a:ext uri="{FF2B5EF4-FFF2-40B4-BE49-F238E27FC236}">
              <a16:creationId xmlns:a16="http://schemas.microsoft.com/office/drawing/2014/main" id="{427E3344-462A-4FDA-B4ED-B52072E45A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7937" name="Text Box 1">
          <a:extLst>
            <a:ext uri="{FF2B5EF4-FFF2-40B4-BE49-F238E27FC236}">
              <a16:creationId xmlns:a16="http://schemas.microsoft.com/office/drawing/2014/main" id="{208FE6F4-B1C6-47CA-8FB6-A5327199A2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38" name="Text Box 1">
          <a:extLst>
            <a:ext uri="{FF2B5EF4-FFF2-40B4-BE49-F238E27FC236}">
              <a16:creationId xmlns:a16="http://schemas.microsoft.com/office/drawing/2014/main" id="{857618D8-E62F-4224-9780-5AA1F9617E7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39" name="Text Box 1">
          <a:extLst>
            <a:ext uri="{FF2B5EF4-FFF2-40B4-BE49-F238E27FC236}">
              <a16:creationId xmlns:a16="http://schemas.microsoft.com/office/drawing/2014/main" id="{6DC11F30-B4BE-4371-9CE3-574EF134699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40" name="Text Box 1">
          <a:extLst>
            <a:ext uri="{FF2B5EF4-FFF2-40B4-BE49-F238E27FC236}">
              <a16:creationId xmlns:a16="http://schemas.microsoft.com/office/drawing/2014/main" id="{F70C02C0-C27D-4151-86B8-7D2170CC96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41" name="Text Box 1">
          <a:extLst>
            <a:ext uri="{FF2B5EF4-FFF2-40B4-BE49-F238E27FC236}">
              <a16:creationId xmlns:a16="http://schemas.microsoft.com/office/drawing/2014/main" id="{AA0F5182-3B58-4819-BEB0-1160B67D39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42" name="Text Box 1">
          <a:extLst>
            <a:ext uri="{FF2B5EF4-FFF2-40B4-BE49-F238E27FC236}">
              <a16:creationId xmlns:a16="http://schemas.microsoft.com/office/drawing/2014/main" id="{5B69682B-4E46-429D-95DC-9D42CB4FD1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43" name="Text Box 1">
          <a:extLst>
            <a:ext uri="{FF2B5EF4-FFF2-40B4-BE49-F238E27FC236}">
              <a16:creationId xmlns:a16="http://schemas.microsoft.com/office/drawing/2014/main" id="{F2157870-8E06-4C55-83AE-9912DEDCF5D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44" name="Text Box 1">
          <a:extLst>
            <a:ext uri="{FF2B5EF4-FFF2-40B4-BE49-F238E27FC236}">
              <a16:creationId xmlns:a16="http://schemas.microsoft.com/office/drawing/2014/main" id="{C44D5423-F8AB-4899-AA25-36F17BCD908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45" name="Text Box 1">
          <a:extLst>
            <a:ext uri="{FF2B5EF4-FFF2-40B4-BE49-F238E27FC236}">
              <a16:creationId xmlns:a16="http://schemas.microsoft.com/office/drawing/2014/main" id="{7C37ACB6-472C-4DE2-91E9-68A2600F151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46" name="Text Box 1">
          <a:extLst>
            <a:ext uri="{FF2B5EF4-FFF2-40B4-BE49-F238E27FC236}">
              <a16:creationId xmlns:a16="http://schemas.microsoft.com/office/drawing/2014/main" id="{2612B45A-AA45-43A9-BE50-B6C0EFBFF9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47" name="Text Box 1">
          <a:extLst>
            <a:ext uri="{FF2B5EF4-FFF2-40B4-BE49-F238E27FC236}">
              <a16:creationId xmlns:a16="http://schemas.microsoft.com/office/drawing/2014/main" id="{EA2714EF-D5D9-4CD2-BE71-6178F2EC24B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48" name="Text Box 1">
          <a:extLst>
            <a:ext uri="{FF2B5EF4-FFF2-40B4-BE49-F238E27FC236}">
              <a16:creationId xmlns:a16="http://schemas.microsoft.com/office/drawing/2014/main" id="{CFCB8F77-2EC4-4F2A-A103-981F835ECA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49" name="Text Box 1">
          <a:extLst>
            <a:ext uri="{FF2B5EF4-FFF2-40B4-BE49-F238E27FC236}">
              <a16:creationId xmlns:a16="http://schemas.microsoft.com/office/drawing/2014/main" id="{160086CE-D602-4510-B03F-08FB2E9A6B6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0" name="Text Box 1">
          <a:extLst>
            <a:ext uri="{FF2B5EF4-FFF2-40B4-BE49-F238E27FC236}">
              <a16:creationId xmlns:a16="http://schemas.microsoft.com/office/drawing/2014/main" id="{58759712-6FD8-4EB2-B6BC-BEA28080FB4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1" name="Text Box 1">
          <a:extLst>
            <a:ext uri="{FF2B5EF4-FFF2-40B4-BE49-F238E27FC236}">
              <a16:creationId xmlns:a16="http://schemas.microsoft.com/office/drawing/2014/main" id="{7542B737-35A3-475A-BCDC-7187C9AC906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2" name="Text Box 1">
          <a:extLst>
            <a:ext uri="{FF2B5EF4-FFF2-40B4-BE49-F238E27FC236}">
              <a16:creationId xmlns:a16="http://schemas.microsoft.com/office/drawing/2014/main" id="{0FCC8FBA-B0B1-479F-BFDE-26842A6EE8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3" name="Text Box 1">
          <a:extLst>
            <a:ext uri="{FF2B5EF4-FFF2-40B4-BE49-F238E27FC236}">
              <a16:creationId xmlns:a16="http://schemas.microsoft.com/office/drawing/2014/main" id="{9D7DDB3E-6162-4BEB-81AB-1432226D686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54" name="Text Box 1">
          <a:extLst>
            <a:ext uri="{FF2B5EF4-FFF2-40B4-BE49-F238E27FC236}">
              <a16:creationId xmlns:a16="http://schemas.microsoft.com/office/drawing/2014/main" id="{B9DDEC2D-7434-4795-9C07-6EDCD09E30D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55" name="Text Box 1">
          <a:extLst>
            <a:ext uri="{FF2B5EF4-FFF2-40B4-BE49-F238E27FC236}">
              <a16:creationId xmlns:a16="http://schemas.microsoft.com/office/drawing/2014/main" id="{45CC5754-A341-4E4F-945A-B2AA5241A9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56" name="Text Box 1">
          <a:extLst>
            <a:ext uri="{FF2B5EF4-FFF2-40B4-BE49-F238E27FC236}">
              <a16:creationId xmlns:a16="http://schemas.microsoft.com/office/drawing/2014/main" id="{59ABDC98-93AA-496B-9102-EEB61C20F9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57" name="Text Box 1">
          <a:extLst>
            <a:ext uri="{FF2B5EF4-FFF2-40B4-BE49-F238E27FC236}">
              <a16:creationId xmlns:a16="http://schemas.microsoft.com/office/drawing/2014/main" id="{6820A091-2295-49F3-823A-C1D8A6D0EA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8" name="Text Box 1">
          <a:extLst>
            <a:ext uri="{FF2B5EF4-FFF2-40B4-BE49-F238E27FC236}">
              <a16:creationId xmlns:a16="http://schemas.microsoft.com/office/drawing/2014/main" id="{D1CDBCCB-7127-4E84-B1AA-E879513516D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59" name="Text Box 1">
          <a:extLst>
            <a:ext uri="{FF2B5EF4-FFF2-40B4-BE49-F238E27FC236}">
              <a16:creationId xmlns:a16="http://schemas.microsoft.com/office/drawing/2014/main" id="{D91A3988-4C61-4690-ADBC-90A900DCEC2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60" name="Text Box 1">
          <a:extLst>
            <a:ext uri="{FF2B5EF4-FFF2-40B4-BE49-F238E27FC236}">
              <a16:creationId xmlns:a16="http://schemas.microsoft.com/office/drawing/2014/main" id="{2733061D-5333-46BC-A139-F5E891E6D15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61" name="Text Box 1">
          <a:extLst>
            <a:ext uri="{FF2B5EF4-FFF2-40B4-BE49-F238E27FC236}">
              <a16:creationId xmlns:a16="http://schemas.microsoft.com/office/drawing/2014/main" id="{7F73180E-9BA3-43CA-ACCB-3B6A0A9DBAA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2" name="Text Box 1">
          <a:extLst>
            <a:ext uri="{FF2B5EF4-FFF2-40B4-BE49-F238E27FC236}">
              <a16:creationId xmlns:a16="http://schemas.microsoft.com/office/drawing/2014/main" id="{CED34A13-867E-4E9A-9078-01FBBC060D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3" name="Text Box 1">
          <a:extLst>
            <a:ext uri="{FF2B5EF4-FFF2-40B4-BE49-F238E27FC236}">
              <a16:creationId xmlns:a16="http://schemas.microsoft.com/office/drawing/2014/main" id="{DDAC9314-E257-42C6-85DE-0078BCBF12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4" name="Text Box 1">
          <a:extLst>
            <a:ext uri="{FF2B5EF4-FFF2-40B4-BE49-F238E27FC236}">
              <a16:creationId xmlns:a16="http://schemas.microsoft.com/office/drawing/2014/main" id="{AF4C94E1-0A73-4CC7-98D6-E9C9755F63A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5" name="Text Box 1">
          <a:extLst>
            <a:ext uri="{FF2B5EF4-FFF2-40B4-BE49-F238E27FC236}">
              <a16:creationId xmlns:a16="http://schemas.microsoft.com/office/drawing/2014/main" id="{393110E2-B27A-4E6A-B3F6-06DD4C88792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6" name="Text Box 1">
          <a:extLst>
            <a:ext uri="{FF2B5EF4-FFF2-40B4-BE49-F238E27FC236}">
              <a16:creationId xmlns:a16="http://schemas.microsoft.com/office/drawing/2014/main" id="{8FA0BC19-8238-48DB-8EC9-23466B957E1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7" name="Text Box 1">
          <a:extLst>
            <a:ext uri="{FF2B5EF4-FFF2-40B4-BE49-F238E27FC236}">
              <a16:creationId xmlns:a16="http://schemas.microsoft.com/office/drawing/2014/main" id="{994D013A-1699-4FAE-85D2-322ADA2F70C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8" name="Text Box 1">
          <a:extLst>
            <a:ext uri="{FF2B5EF4-FFF2-40B4-BE49-F238E27FC236}">
              <a16:creationId xmlns:a16="http://schemas.microsoft.com/office/drawing/2014/main" id="{0E95DCFC-DF7F-4F2E-98C9-D22EED94CF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69" name="Text Box 1">
          <a:extLst>
            <a:ext uri="{FF2B5EF4-FFF2-40B4-BE49-F238E27FC236}">
              <a16:creationId xmlns:a16="http://schemas.microsoft.com/office/drawing/2014/main" id="{EF53615C-8718-4F05-9E8A-E465A52B3F8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0" name="Text Box 1">
          <a:extLst>
            <a:ext uri="{FF2B5EF4-FFF2-40B4-BE49-F238E27FC236}">
              <a16:creationId xmlns:a16="http://schemas.microsoft.com/office/drawing/2014/main" id="{A1DC1B31-FA18-48BF-BBAB-BE6CB903B8E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1" name="Text Box 1">
          <a:extLst>
            <a:ext uri="{FF2B5EF4-FFF2-40B4-BE49-F238E27FC236}">
              <a16:creationId xmlns:a16="http://schemas.microsoft.com/office/drawing/2014/main" id="{DAEB82EF-7F3F-4B07-B0F7-034B906AA9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2" name="Text Box 1">
          <a:extLst>
            <a:ext uri="{FF2B5EF4-FFF2-40B4-BE49-F238E27FC236}">
              <a16:creationId xmlns:a16="http://schemas.microsoft.com/office/drawing/2014/main" id="{C02223DC-3C56-4CE6-909E-703BA82F264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3" name="Text Box 1">
          <a:extLst>
            <a:ext uri="{FF2B5EF4-FFF2-40B4-BE49-F238E27FC236}">
              <a16:creationId xmlns:a16="http://schemas.microsoft.com/office/drawing/2014/main" id="{F59E3F27-45CF-44E5-963C-BF61E78C1CA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4" name="Text Box 1">
          <a:extLst>
            <a:ext uri="{FF2B5EF4-FFF2-40B4-BE49-F238E27FC236}">
              <a16:creationId xmlns:a16="http://schemas.microsoft.com/office/drawing/2014/main" id="{64B32432-EA44-44B9-9623-E5080434785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5" name="Text Box 1">
          <a:extLst>
            <a:ext uri="{FF2B5EF4-FFF2-40B4-BE49-F238E27FC236}">
              <a16:creationId xmlns:a16="http://schemas.microsoft.com/office/drawing/2014/main" id="{BCC5B8E5-BCED-4868-BE7D-AB4ED6DE6C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6" name="Text Box 1">
          <a:extLst>
            <a:ext uri="{FF2B5EF4-FFF2-40B4-BE49-F238E27FC236}">
              <a16:creationId xmlns:a16="http://schemas.microsoft.com/office/drawing/2014/main" id="{AA34747F-86AD-4BFE-9DC8-45C5B9CCC76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7977" name="Text Box 1">
          <a:extLst>
            <a:ext uri="{FF2B5EF4-FFF2-40B4-BE49-F238E27FC236}">
              <a16:creationId xmlns:a16="http://schemas.microsoft.com/office/drawing/2014/main" id="{C1B44A62-DAAC-4743-AF80-9EE08C03B4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78" name="Text Box 1">
          <a:extLst>
            <a:ext uri="{FF2B5EF4-FFF2-40B4-BE49-F238E27FC236}">
              <a16:creationId xmlns:a16="http://schemas.microsoft.com/office/drawing/2014/main" id="{68716959-A6AB-49F1-ADEB-6F297F38C83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79" name="Text Box 1">
          <a:extLst>
            <a:ext uri="{FF2B5EF4-FFF2-40B4-BE49-F238E27FC236}">
              <a16:creationId xmlns:a16="http://schemas.microsoft.com/office/drawing/2014/main" id="{F3B12BF0-6BEB-47B5-843D-B6074E916B5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80" name="Text Box 1">
          <a:extLst>
            <a:ext uri="{FF2B5EF4-FFF2-40B4-BE49-F238E27FC236}">
              <a16:creationId xmlns:a16="http://schemas.microsoft.com/office/drawing/2014/main" id="{ADDCEECB-601F-40BF-99A5-B4EE1D7194A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81" name="Text Box 1">
          <a:extLst>
            <a:ext uri="{FF2B5EF4-FFF2-40B4-BE49-F238E27FC236}">
              <a16:creationId xmlns:a16="http://schemas.microsoft.com/office/drawing/2014/main" id="{627FEA45-119A-433D-87C4-8E745329FD6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82" name="Text Box 1">
          <a:extLst>
            <a:ext uri="{FF2B5EF4-FFF2-40B4-BE49-F238E27FC236}">
              <a16:creationId xmlns:a16="http://schemas.microsoft.com/office/drawing/2014/main" id="{110BE87E-DA69-4EA0-8DF5-9CD2FEB48B1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83" name="Text Box 1">
          <a:extLst>
            <a:ext uri="{FF2B5EF4-FFF2-40B4-BE49-F238E27FC236}">
              <a16:creationId xmlns:a16="http://schemas.microsoft.com/office/drawing/2014/main" id="{6B30ECD4-7146-4E74-A4E5-1C15C099C19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84" name="Text Box 1">
          <a:extLst>
            <a:ext uri="{FF2B5EF4-FFF2-40B4-BE49-F238E27FC236}">
              <a16:creationId xmlns:a16="http://schemas.microsoft.com/office/drawing/2014/main" id="{F8B64C50-0D6B-4BD1-BFBA-5397B2E208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85" name="Text Box 1">
          <a:extLst>
            <a:ext uri="{FF2B5EF4-FFF2-40B4-BE49-F238E27FC236}">
              <a16:creationId xmlns:a16="http://schemas.microsoft.com/office/drawing/2014/main" id="{385E7B61-266B-43C2-A497-948238BBFEE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86" name="Text Box 1">
          <a:extLst>
            <a:ext uri="{FF2B5EF4-FFF2-40B4-BE49-F238E27FC236}">
              <a16:creationId xmlns:a16="http://schemas.microsoft.com/office/drawing/2014/main" id="{486E26D8-69A7-4C36-A45A-A7B0F68C305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87" name="Text Box 1">
          <a:extLst>
            <a:ext uri="{FF2B5EF4-FFF2-40B4-BE49-F238E27FC236}">
              <a16:creationId xmlns:a16="http://schemas.microsoft.com/office/drawing/2014/main" id="{27712285-2532-4204-A173-47E04309C2C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88" name="Text Box 1">
          <a:extLst>
            <a:ext uri="{FF2B5EF4-FFF2-40B4-BE49-F238E27FC236}">
              <a16:creationId xmlns:a16="http://schemas.microsoft.com/office/drawing/2014/main" id="{295C8AD8-8731-460E-A675-AB851E1113C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89" name="Text Box 1">
          <a:extLst>
            <a:ext uri="{FF2B5EF4-FFF2-40B4-BE49-F238E27FC236}">
              <a16:creationId xmlns:a16="http://schemas.microsoft.com/office/drawing/2014/main" id="{1F426763-C771-4477-9FCE-06BB2F96FD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0" name="Text Box 1">
          <a:extLst>
            <a:ext uri="{FF2B5EF4-FFF2-40B4-BE49-F238E27FC236}">
              <a16:creationId xmlns:a16="http://schemas.microsoft.com/office/drawing/2014/main" id="{EF35017F-1264-4DA1-8399-D2525E8B49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1" name="Text Box 1">
          <a:extLst>
            <a:ext uri="{FF2B5EF4-FFF2-40B4-BE49-F238E27FC236}">
              <a16:creationId xmlns:a16="http://schemas.microsoft.com/office/drawing/2014/main" id="{D154EEC2-951F-4953-9308-F7DDE802A85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2" name="Text Box 1">
          <a:extLst>
            <a:ext uri="{FF2B5EF4-FFF2-40B4-BE49-F238E27FC236}">
              <a16:creationId xmlns:a16="http://schemas.microsoft.com/office/drawing/2014/main" id="{739B2BAF-44D0-44E3-A69D-3F090C22DC3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3" name="Text Box 1">
          <a:extLst>
            <a:ext uri="{FF2B5EF4-FFF2-40B4-BE49-F238E27FC236}">
              <a16:creationId xmlns:a16="http://schemas.microsoft.com/office/drawing/2014/main" id="{83DA89A7-BF0E-4233-BB70-8680592571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94" name="Text Box 1">
          <a:extLst>
            <a:ext uri="{FF2B5EF4-FFF2-40B4-BE49-F238E27FC236}">
              <a16:creationId xmlns:a16="http://schemas.microsoft.com/office/drawing/2014/main" id="{C1663866-21B4-4453-8BE2-B72418A86B9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95" name="Text Box 1">
          <a:extLst>
            <a:ext uri="{FF2B5EF4-FFF2-40B4-BE49-F238E27FC236}">
              <a16:creationId xmlns:a16="http://schemas.microsoft.com/office/drawing/2014/main" id="{658A72BD-5F76-4B80-B680-DCFED513BDA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7996" name="Text Box 1">
          <a:extLst>
            <a:ext uri="{FF2B5EF4-FFF2-40B4-BE49-F238E27FC236}">
              <a16:creationId xmlns:a16="http://schemas.microsoft.com/office/drawing/2014/main" id="{5B85042D-25E0-4F6E-987E-C29C1D6626F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7997" name="Text Box 1">
          <a:extLst>
            <a:ext uri="{FF2B5EF4-FFF2-40B4-BE49-F238E27FC236}">
              <a16:creationId xmlns:a16="http://schemas.microsoft.com/office/drawing/2014/main" id="{4D9A78A8-1CF8-49C5-8E8B-E829CD1BB3E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8" name="Text Box 1">
          <a:extLst>
            <a:ext uri="{FF2B5EF4-FFF2-40B4-BE49-F238E27FC236}">
              <a16:creationId xmlns:a16="http://schemas.microsoft.com/office/drawing/2014/main" id="{5310DC43-4BEB-4140-B281-57E39FE656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7999" name="Text Box 1">
          <a:extLst>
            <a:ext uri="{FF2B5EF4-FFF2-40B4-BE49-F238E27FC236}">
              <a16:creationId xmlns:a16="http://schemas.microsoft.com/office/drawing/2014/main" id="{97E92ECB-DC4E-4ECA-B2CF-6B34BD2F71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0" name="Text Box 1">
          <a:extLst>
            <a:ext uri="{FF2B5EF4-FFF2-40B4-BE49-F238E27FC236}">
              <a16:creationId xmlns:a16="http://schemas.microsoft.com/office/drawing/2014/main" id="{171DE9C8-B776-421B-80E6-B39FC6CCBD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1" name="Text Box 1">
          <a:extLst>
            <a:ext uri="{FF2B5EF4-FFF2-40B4-BE49-F238E27FC236}">
              <a16:creationId xmlns:a16="http://schemas.microsoft.com/office/drawing/2014/main" id="{D3D38262-C775-438A-9005-E795307A6F5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02" name="Text Box 1">
          <a:extLst>
            <a:ext uri="{FF2B5EF4-FFF2-40B4-BE49-F238E27FC236}">
              <a16:creationId xmlns:a16="http://schemas.microsoft.com/office/drawing/2014/main" id="{06B58E53-D356-4265-8ECE-C6D06E54A93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03" name="Text Box 1">
          <a:extLst>
            <a:ext uri="{FF2B5EF4-FFF2-40B4-BE49-F238E27FC236}">
              <a16:creationId xmlns:a16="http://schemas.microsoft.com/office/drawing/2014/main" id="{75595D2E-C693-48B9-97CC-DFC8C44F7B2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04" name="Text Box 1">
          <a:extLst>
            <a:ext uri="{FF2B5EF4-FFF2-40B4-BE49-F238E27FC236}">
              <a16:creationId xmlns:a16="http://schemas.microsoft.com/office/drawing/2014/main" id="{99D82D09-CEAF-46E7-AC4A-7FF04F06EF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05" name="Text Box 1">
          <a:extLst>
            <a:ext uri="{FF2B5EF4-FFF2-40B4-BE49-F238E27FC236}">
              <a16:creationId xmlns:a16="http://schemas.microsoft.com/office/drawing/2014/main" id="{83AC917B-9A61-4A15-BA31-77EC802D2D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6" name="Text Box 1">
          <a:extLst>
            <a:ext uri="{FF2B5EF4-FFF2-40B4-BE49-F238E27FC236}">
              <a16:creationId xmlns:a16="http://schemas.microsoft.com/office/drawing/2014/main" id="{7041E321-5C7F-41CB-8B93-6CF3A305919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7" name="Text Box 1">
          <a:extLst>
            <a:ext uri="{FF2B5EF4-FFF2-40B4-BE49-F238E27FC236}">
              <a16:creationId xmlns:a16="http://schemas.microsoft.com/office/drawing/2014/main" id="{82677E5C-1F9F-4915-BE24-7E8A795B63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8" name="Text Box 1">
          <a:extLst>
            <a:ext uri="{FF2B5EF4-FFF2-40B4-BE49-F238E27FC236}">
              <a16:creationId xmlns:a16="http://schemas.microsoft.com/office/drawing/2014/main" id="{A80566B4-880B-4C3E-9200-0C5B58D10C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09" name="Text Box 1">
          <a:extLst>
            <a:ext uri="{FF2B5EF4-FFF2-40B4-BE49-F238E27FC236}">
              <a16:creationId xmlns:a16="http://schemas.microsoft.com/office/drawing/2014/main" id="{9D3E84FA-8C50-4242-B47F-266AAB2601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10" name="Text Box 1">
          <a:extLst>
            <a:ext uri="{FF2B5EF4-FFF2-40B4-BE49-F238E27FC236}">
              <a16:creationId xmlns:a16="http://schemas.microsoft.com/office/drawing/2014/main" id="{AD7EA14A-54F6-4A98-9DC9-3DBDCF5C7E8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11" name="Text Box 1">
          <a:extLst>
            <a:ext uri="{FF2B5EF4-FFF2-40B4-BE49-F238E27FC236}">
              <a16:creationId xmlns:a16="http://schemas.microsoft.com/office/drawing/2014/main" id="{825BA69C-5756-4AC5-8703-4C71F1B165B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12" name="Text Box 1">
          <a:extLst>
            <a:ext uri="{FF2B5EF4-FFF2-40B4-BE49-F238E27FC236}">
              <a16:creationId xmlns:a16="http://schemas.microsoft.com/office/drawing/2014/main" id="{A30B6AAE-076A-4197-98D2-3AA8287BCBF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13" name="Text Box 1">
          <a:extLst>
            <a:ext uri="{FF2B5EF4-FFF2-40B4-BE49-F238E27FC236}">
              <a16:creationId xmlns:a16="http://schemas.microsoft.com/office/drawing/2014/main" id="{9A7AC612-69F1-4202-96CE-18B0667CA6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14" name="Text Box 1">
          <a:extLst>
            <a:ext uri="{FF2B5EF4-FFF2-40B4-BE49-F238E27FC236}">
              <a16:creationId xmlns:a16="http://schemas.microsoft.com/office/drawing/2014/main" id="{6711AB83-FDEC-4145-AC01-5710377366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15" name="Text Box 1">
          <a:extLst>
            <a:ext uri="{FF2B5EF4-FFF2-40B4-BE49-F238E27FC236}">
              <a16:creationId xmlns:a16="http://schemas.microsoft.com/office/drawing/2014/main" id="{AF48359B-61F0-4593-867D-54B95366EE2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16" name="Text Box 1">
          <a:extLst>
            <a:ext uri="{FF2B5EF4-FFF2-40B4-BE49-F238E27FC236}">
              <a16:creationId xmlns:a16="http://schemas.microsoft.com/office/drawing/2014/main" id="{65425346-FFE9-4F21-A651-95041726B5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17" name="Text Box 1">
          <a:extLst>
            <a:ext uri="{FF2B5EF4-FFF2-40B4-BE49-F238E27FC236}">
              <a16:creationId xmlns:a16="http://schemas.microsoft.com/office/drawing/2014/main" id="{D4E450EF-E709-4C0E-BDE3-CDB1EB35397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18" name="Text Box 1">
          <a:extLst>
            <a:ext uri="{FF2B5EF4-FFF2-40B4-BE49-F238E27FC236}">
              <a16:creationId xmlns:a16="http://schemas.microsoft.com/office/drawing/2014/main" id="{C153C185-2C8F-43C5-BCF6-FEACB8B5F9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19" name="Text Box 1">
          <a:extLst>
            <a:ext uri="{FF2B5EF4-FFF2-40B4-BE49-F238E27FC236}">
              <a16:creationId xmlns:a16="http://schemas.microsoft.com/office/drawing/2014/main" id="{2A638EEE-3A61-4247-8A8A-73206E546DC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20" name="Text Box 1">
          <a:extLst>
            <a:ext uri="{FF2B5EF4-FFF2-40B4-BE49-F238E27FC236}">
              <a16:creationId xmlns:a16="http://schemas.microsoft.com/office/drawing/2014/main" id="{C28008CA-0640-414A-9C41-D1C864E5444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21" name="Text Box 1">
          <a:extLst>
            <a:ext uri="{FF2B5EF4-FFF2-40B4-BE49-F238E27FC236}">
              <a16:creationId xmlns:a16="http://schemas.microsoft.com/office/drawing/2014/main" id="{6710A14F-BE13-4D15-A9C1-83D748A3366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022" name="Text Box 1">
          <a:extLst>
            <a:ext uri="{FF2B5EF4-FFF2-40B4-BE49-F238E27FC236}">
              <a16:creationId xmlns:a16="http://schemas.microsoft.com/office/drawing/2014/main" id="{19877703-474A-45B7-B642-8460B36B0E6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023" name="Text Box 1">
          <a:extLst>
            <a:ext uri="{FF2B5EF4-FFF2-40B4-BE49-F238E27FC236}">
              <a16:creationId xmlns:a16="http://schemas.microsoft.com/office/drawing/2014/main" id="{B57CF493-BCA8-4E68-8E7B-0AFDF40AC80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024" name="Text Box 1">
          <a:extLst>
            <a:ext uri="{FF2B5EF4-FFF2-40B4-BE49-F238E27FC236}">
              <a16:creationId xmlns:a16="http://schemas.microsoft.com/office/drawing/2014/main" id="{D258933D-9B9F-4A45-A577-C6E26F8B0A4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025" name="Text Box 1">
          <a:extLst>
            <a:ext uri="{FF2B5EF4-FFF2-40B4-BE49-F238E27FC236}">
              <a16:creationId xmlns:a16="http://schemas.microsoft.com/office/drawing/2014/main" id="{8B645C98-340D-4990-8D9C-D943E5E20AF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26" name="Text Box 1">
          <a:extLst>
            <a:ext uri="{FF2B5EF4-FFF2-40B4-BE49-F238E27FC236}">
              <a16:creationId xmlns:a16="http://schemas.microsoft.com/office/drawing/2014/main" id="{0099F253-12F5-41FC-ABC4-1B035901231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27" name="Text Box 1">
          <a:extLst>
            <a:ext uri="{FF2B5EF4-FFF2-40B4-BE49-F238E27FC236}">
              <a16:creationId xmlns:a16="http://schemas.microsoft.com/office/drawing/2014/main" id="{5CACE619-425F-4517-B479-5E701F5E275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28" name="Text Box 1">
          <a:extLst>
            <a:ext uri="{FF2B5EF4-FFF2-40B4-BE49-F238E27FC236}">
              <a16:creationId xmlns:a16="http://schemas.microsoft.com/office/drawing/2014/main" id="{DD012DB9-0FD7-4AF3-A361-2DB4496E534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29" name="Text Box 1">
          <a:extLst>
            <a:ext uri="{FF2B5EF4-FFF2-40B4-BE49-F238E27FC236}">
              <a16:creationId xmlns:a16="http://schemas.microsoft.com/office/drawing/2014/main" id="{085DC79D-B4B5-42A3-AB2D-476A9C4B61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30" name="Text Box 1">
          <a:extLst>
            <a:ext uri="{FF2B5EF4-FFF2-40B4-BE49-F238E27FC236}">
              <a16:creationId xmlns:a16="http://schemas.microsoft.com/office/drawing/2014/main" id="{9E226570-F542-4594-BF7E-A3D89C74D06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31" name="Text Box 1">
          <a:extLst>
            <a:ext uri="{FF2B5EF4-FFF2-40B4-BE49-F238E27FC236}">
              <a16:creationId xmlns:a16="http://schemas.microsoft.com/office/drawing/2014/main" id="{0AED5ECE-4EB1-4378-9868-F234D16F79E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32" name="Text Box 1">
          <a:extLst>
            <a:ext uri="{FF2B5EF4-FFF2-40B4-BE49-F238E27FC236}">
              <a16:creationId xmlns:a16="http://schemas.microsoft.com/office/drawing/2014/main" id="{747D3C64-030D-4367-B27B-442503AEC88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33" name="Text Box 1">
          <a:extLst>
            <a:ext uri="{FF2B5EF4-FFF2-40B4-BE49-F238E27FC236}">
              <a16:creationId xmlns:a16="http://schemas.microsoft.com/office/drawing/2014/main" id="{D539BCB7-C185-44A6-8016-013978F8C46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34" name="Text Box 1">
          <a:extLst>
            <a:ext uri="{FF2B5EF4-FFF2-40B4-BE49-F238E27FC236}">
              <a16:creationId xmlns:a16="http://schemas.microsoft.com/office/drawing/2014/main" id="{75997047-63E8-417E-B7B6-18D7437CBA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35" name="Text Box 1">
          <a:extLst>
            <a:ext uri="{FF2B5EF4-FFF2-40B4-BE49-F238E27FC236}">
              <a16:creationId xmlns:a16="http://schemas.microsoft.com/office/drawing/2014/main" id="{A88E4D84-D873-4C8F-8C14-7A26375C091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36" name="Text Box 1">
          <a:extLst>
            <a:ext uri="{FF2B5EF4-FFF2-40B4-BE49-F238E27FC236}">
              <a16:creationId xmlns:a16="http://schemas.microsoft.com/office/drawing/2014/main" id="{B0E653D6-B006-4E69-8FBA-7A919B8A13D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37" name="Text Box 1">
          <a:extLst>
            <a:ext uri="{FF2B5EF4-FFF2-40B4-BE49-F238E27FC236}">
              <a16:creationId xmlns:a16="http://schemas.microsoft.com/office/drawing/2014/main" id="{28B04296-0155-4600-9379-3392B343E1D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38" name="Text Box 1">
          <a:extLst>
            <a:ext uri="{FF2B5EF4-FFF2-40B4-BE49-F238E27FC236}">
              <a16:creationId xmlns:a16="http://schemas.microsoft.com/office/drawing/2014/main" id="{2DC566FE-03F7-4303-8EE7-360CE9AF23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39" name="Text Box 1">
          <a:extLst>
            <a:ext uri="{FF2B5EF4-FFF2-40B4-BE49-F238E27FC236}">
              <a16:creationId xmlns:a16="http://schemas.microsoft.com/office/drawing/2014/main" id="{47924AA9-5E47-4EFA-A90A-DC3D9F0BBCD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0" name="Text Box 1">
          <a:extLst>
            <a:ext uri="{FF2B5EF4-FFF2-40B4-BE49-F238E27FC236}">
              <a16:creationId xmlns:a16="http://schemas.microsoft.com/office/drawing/2014/main" id="{BE23DA7B-DB47-4AF7-AEC3-10904EB988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1" name="Text Box 1">
          <a:extLst>
            <a:ext uri="{FF2B5EF4-FFF2-40B4-BE49-F238E27FC236}">
              <a16:creationId xmlns:a16="http://schemas.microsoft.com/office/drawing/2014/main" id="{47AA4D42-54DF-4BA0-AF77-E80B0C7E4B5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42" name="Text Box 1">
          <a:extLst>
            <a:ext uri="{FF2B5EF4-FFF2-40B4-BE49-F238E27FC236}">
              <a16:creationId xmlns:a16="http://schemas.microsoft.com/office/drawing/2014/main" id="{BCAFC728-DAFB-4903-8926-F9FBA77E54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43" name="Text Box 1">
          <a:extLst>
            <a:ext uri="{FF2B5EF4-FFF2-40B4-BE49-F238E27FC236}">
              <a16:creationId xmlns:a16="http://schemas.microsoft.com/office/drawing/2014/main" id="{80BFB23A-7FE1-485C-B192-66A477079F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44" name="Text Box 1">
          <a:extLst>
            <a:ext uri="{FF2B5EF4-FFF2-40B4-BE49-F238E27FC236}">
              <a16:creationId xmlns:a16="http://schemas.microsoft.com/office/drawing/2014/main" id="{2AEB417F-A650-4FD0-B7E5-B19B471F4AC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45" name="Text Box 1">
          <a:extLst>
            <a:ext uri="{FF2B5EF4-FFF2-40B4-BE49-F238E27FC236}">
              <a16:creationId xmlns:a16="http://schemas.microsoft.com/office/drawing/2014/main" id="{EFD01CAC-D92D-4A77-BDC8-707922CC19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6" name="Text Box 1">
          <a:extLst>
            <a:ext uri="{FF2B5EF4-FFF2-40B4-BE49-F238E27FC236}">
              <a16:creationId xmlns:a16="http://schemas.microsoft.com/office/drawing/2014/main" id="{724DE0B9-6424-485B-ACFE-D6501DA726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7" name="Text Box 1">
          <a:extLst>
            <a:ext uri="{FF2B5EF4-FFF2-40B4-BE49-F238E27FC236}">
              <a16:creationId xmlns:a16="http://schemas.microsoft.com/office/drawing/2014/main" id="{13B25C43-C798-445A-A7B6-8958569D026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8" name="Text Box 1">
          <a:extLst>
            <a:ext uri="{FF2B5EF4-FFF2-40B4-BE49-F238E27FC236}">
              <a16:creationId xmlns:a16="http://schemas.microsoft.com/office/drawing/2014/main" id="{F109C507-8008-4ECF-A998-BB85097DC1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49" name="Text Box 1">
          <a:extLst>
            <a:ext uri="{FF2B5EF4-FFF2-40B4-BE49-F238E27FC236}">
              <a16:creationId xmlns:a16="http://schemas.microsoft.com/office/drawing/2014/main" id="{99867CA3-44D9-4C99-9B0A-F2C4BC83E61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0" name="Text Box 1">
          <a:extLst>
            <a:ext uri="{FF2B5EF4-FFF2-40B4-BE49-F238E27FC236}">
              <a16:creationId xmlns:a16="http://schemas.microsoft.com/office/drawing/2014/main" id="{DDFC797D-3F12-4366-8430-67AB5F93D9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1" name="Text Box 1">
          <a:extLst>
            <a:ext uri="{FF2B5EF4-FFF2-40B4-BE49-F238E27FC236}">
              <a16:creationId xmlns:a16="http://schemas.microsoft.com/office/drawing/2014/main" id="{511958FF-6A67-44D3-9A88-61B8BF9DA10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2" name="Text Box 1">
          <a:extLst>
            <a:ext uri="{FF2B5EF4-FFF2-40B4-BE49-F238E27FC236}">
              <a16:creationId xmlns:a16="http://schemas.microsoft.com/office/drawing/2014/main" id="{D9D07F99-9A04-41CD-9236-1D879DF2356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3" name="Text Box 1">
          <a:extLst>
            <a:ext uri="{FF2B5EF4-FFF2-40B4-BE49-F238E27FC236}">
              <a16:creationId xmlns:a16="http://schemas.microsoft.com/office/drawing/2014/main" id="{BAFB033B-E27D-47F5-B0F6-3B7DF1631C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4" name="Text Box 1">
          <a:extLst>
            <a:ext uri="{FF2B5EF4-FFF2-40B4-BE49-F238E27FC236}">
              <a16:creationId xmlns:a16="http://schemas.microsoft.com/office/drawing/2014/main" id="{B23FB4C7-19FB-4349-968D-6774481B434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5" name="Text Box 1">
          <a:extLst>
            <a:ext uri="{FF2B5EF4-FFF2-40B4-BE49-F238E27FC236}">
              <a16:creationId xmlns:a16="http://schemas.microsoft.com/office/drawing/2014/main" id="{830095C3-49BC-4B9B-B0AD-6C46B9BDB0E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6" name="Text Box 1">
          <a:extLst>
            <a:ext uri="{FF2B5EF4-FFF2-40B4-BE49-F238E27FC236}">
              <a16:creationId xmlns:a16="http://schemas.microsoft.com/office/drawing/2014/main" id="{B47F0CD8-2E35-4261-9217-875FC4F5DC4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7" name="Text Box 1">
          <a:extLst>
            <a:ext uri="{FF2B5EF4-FFF2-40B4-BE49-F238E27FC236}">
              <a16:creationId xmlns:a16="http://schemas.microsoft.com/office/drawing/2014/main" id="{68F28122-33DE-48CC-951B-037D16E2FA6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8" name="Text Box 1">
          <a:extLst>
            <a:ext uri="{FF2B5EF4-FFF2-40B4-BE49-F238E27FC236}">
              <a16:creationId xmlns:a16="http://schemas.microsoft.com/office/drawing/2014/main" id="{E2FA1390-BF2A-42FD-AAD1-9D584D325C3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59" name="Text Box 1">
          <a:extLst>
            <a:ext uri="{FF2B5EF4-FFF2-40B4-BE49-F238E27FC236}">
              <a16:creationId xmlns:a16="http://schemas.microsoft.com/office/drawing/2014/main" id="{D8FC7A6D-364A-4B28-B69D-82E61CDB47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0" name="Text Box 1">
          <a:extLst>
            <a:ext uri="{FF2B5EF4-FFF2-40B4-BE49-F238E27FC236}">
              <a16:creationId xmlns:a16="http://schemas.microsoft.com/office/drawing/2014/main" id="{AAA7AADB-63C9-4769-B6AA-EB6FA862DB9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1" name="Text Box 1">
          <a:extLst>
            <a:ext uri="{FF2B5EF4-FFF2-40B4-BE49-F238E27FC236}">
              <a16:creationId xmlns:a16="http://schemas.microsoft.com/office/drawing/2014/main" id="{40A65FC7-0E93-4051-91BA-EB0EAB27DA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370FA8AE-D580-4559-AC23-83886F1B450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3" name="Text Box 1">
          <a:extLst>
            <a:ext uri="{FF2B5EF4-FFF2-40B4-BE49-F238E27FC236}">
              <a16:creationId xmlns:a16="http://schemas.microsoft.com/office/drawing/2014/main" id="{4DA417F6-7434-4E5D-A0DD-7FD42C5A6D4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4" name="Text Box 1">
          <a:extLst>
            <a:ext uri="{FF2B5EF4-FFF2-40B4-BE49-F238E27FC236}">
              <a16:creationId xmlns:a16="http://schemas.microsoft.com/office/drawing/2014/main" id="{DEE19644-D07D-4373-9E79-D6332ACB88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065" name="Text Box 1">
          <a:extLst>
            <a:ext uri="{FF2B5EF4-FFF2-40B4-BE49-F238E27FC236}">
              <a16:creationId xmlns:a16="http://schemas.microsoft.com/office/drawing/2014/main" id="{CFD28FC9-8393-4329-BDCD-22C97D52418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66" name="Text Box 1">
          <a:extLst>
            <a:ext uri="{FF2B5EF4-FFF2-40B4-BE49-F238E27FC236}">
              <a16:creationId xmlns:a16="http://schemas.microsoft.com/office/drawing/2014/main" id="{66EB600A-D2B9-4B52-ADD5-F1E14DB53F6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67" name="Text Box 1">
          <a:extLst>
            <a:ext uri="{FF2B5EF4-FFF2-40B4-BE49-F238E27FC236}">
              <a16:creationId xmlns:a16="http://schemas.microsoft.com/office/drawing/2014/main" id="{CD3277C5-ECE2-4A5B-906B-76085EBE9D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68" name="Text Box 1">
          <a:extLst>
            <a:ext uri="{FF2B5EF4-FFF2-40B4-BE49-F238E27FC236}">
              <a16:creationId xmlns:a16="http://schemas.microsoft.com/office/drawing/2014/main" id="{B82CCC2C-AFF1-4325-A48E-27BEE23D5FE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69" name="Text Box 1">
          <a:extLst>
            <a:ext uri="{FF2B5EF4-FFF2-40B4-BE49-F238E27FC236}">
              <a16:creationId xmlns:a16="http://schemas.microsoft.com/office/drawing/2014/main" id="{6200546A-3A74-4601-92ED-733AD36DA5E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0" name="Text Box 1">
          <a:extLst>
            <a:ext uri="{FF2B5EF4-FFF2-40B4-BE49-F238E27FC236}">
              <a16:creationId xmlns:a16="http://schemas.microsoft.com/office/drawing/2014/main" id="{7FA53F73-B618-44F5-93A1-A7440A730C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1" name="Text Box 1">
          <a:extLst>
            <a:ext uri="{FF2B5EF4-FFF2-40B4-BE49-F238E27FC236}">
              <a16:creationId xmlns:a16="http://schemas.microsoft.com/office/drawing/2014/main" id="{6D045AD5-778F-4457-977B-C7017F7112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2" name="Text Box 1">
          <a:extLst>
            <a:ext uri="{FF2B5EF4-FFF2-40B4-BE49-F238E27FC236}">
              <a16:creationId xmlns:a16="http://schemas.microsoft.com/office/drawing/2014/main" id="{809286E7-F87F-43DA-AED4-6ABB0F4766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3" name="Text Box 1">
          <a:extLst>
            <a:ext uri="{FF2B5EF4-FFF2-40B4-BE49-F238E27FC236}">
              <a16:creationId xmlns:a16="http://schemas.microsoft.com/office/drawing/2014/main" id="{02D5FB2D-9866-4524-B176-43A57AE5240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74" name="Text Box 1">
          <a:extLst>
            <a:ext uri="{FF2B5EF4-FFF2-40B4-BE49-F238E27FC236}">
              <a16:creationId xmlns:a16="http://schemas.microsoft.com/office/drawing/2014/main" id="{95BAD0F5-10B9-4431-87EB-BE48C815F6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A415DD2C-487E-4211-8AA0-2857BE3927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76" name="Text Box 1">
          <a:extLst>
            <a:ext uri="{FF2B5EF4-FFF2-40B4-BE49-F238E27FC236}">
              <a16:creationId xmlns:a16="http://schemas.microsoft.com/office/drawing/2014/main" id="{633AA9C9-4989-44E0-99A9-B2E23EA35E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77" name="Text Box 1">
          <a:extLst>
            <a:ext uri="{FF2B5EF4-FFF2-40B4-BE49-F238E27FC236}">
              <a16:creationId xmlns:a16="http://schemas.microsoft.com/office/drawing/2014/main" id="{5EB1F814-D299-47BB-95FF-B4DF7562B8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8" name="Text Box 1">
          <a:extLst>
            <a:ext uri="{FF2B5EF4-FFF2-40B4-BE49-F238E27FC236}">
              <a16:creationId xmlns:a16="http://schemas.microsoft.com/office/drawing/2014/main" id="{5F5F9453-8E4D-4193-887C-6A4BBAAE43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79" name="Text Box 1">
          <a:extLst>
            <a:ext uri="{FF2B5EF4-FFF2-40B4-BE49-F238E27FC236}">
              <a16:creationId xmlns:a16="http://schemas.microsoft.com/office/drawing/2014/main" id="{DED870AD-C03C-4FE4-944E-559C6CBCE99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0" name="Text Box 1">
          <a:extLst>
            <a:ext uri="{FF2B5EF4-FFF2-40B4-BE49-F238E27FC236}">
              <a16:creationId xmlns:a16="http://schemas.microsoft.com/office/drawing/2014/main" id="{6F2310B3-B694-4C16-97BB-9647282C739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1" name="Text Box 1">
          <a:extLst>
            <a:ext uri="{FF2B5EF4-FFF2-40B4-BE49-F238E27FC236}">
              <a16:creationId xmlns:a16="http://schemas.microsoft.com/office/drawing/2014/main" id="{411BBAAE-7794-4FED-89F0-7CDF25F544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82" name="Text Box 1">
          <a:extLst>
            <a:ext uri="{FF2B5EF4-FFF2-40B4-BE49-F238E27FC236}">
              <a16:creationId xmlns:a16="http://schemas.microsoft.com/office/drawing/2014/main" id="{29203451-C67B-4502-AF80-53D60BC790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83" name="Text Box 1">
          <a:extLst>
            <a:ext uri="{FF2B5EF4-FFF2-40B4-BE49-F238E27FC236}">
              <a16:creationId xmlns:a16="http://schemas.microsoft.com/office/drawing/2014/main" id="{677E2737-C806-46EE-9DB4-251BCE98E0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84" name="Text Box 1">
          <a:extLst>
            <a:ext uri="{FF2B5EF4-FFF2-40B4-BE49-F238E27FC236}">
              <a16:creationId xmlns:a16="http://schemas.microsoft.com/office/drawing/2014/main" id="{8662CFCD-DEE7-48DB-90AF-0F981B000A2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85" name="Text Box 1">
          <a:extLst>
            <a:ext uri="{FF2B5EF4-FFF2-40B4-BE49-F238E27FC236}">
              <a16:creationId xmlns:a16="http://schemas.microsoft.com/office/drawing/2014/main" id="{6C295186-702B-4809-9948-69BB234E185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6" name="Text Box 1">
          <a:extLst>
            <a:ext uri="{FF2B5EF4-FFF2-40B4-BE49-F238E27FC236}">
              <a16:creationId xmlns:a16="http://schemas.microsoft.com/office/drawing/2014/main" id="{6061192A-47D7-4FD3-A812-8A98C914415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7" name="Text Box 1">
          <a:extLst>
            <a:ext uri="{FF2B5EF4-FFF2-40B4-BE49-F238E27FC236}">
              <a16:creationId xmlns:a16="http://schemas.microsoft.com/office/drawing/2014/main" id="{2D568DC7-E9BD-46B7-BCC9-65E75799442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8" name="Text Box 1">
          <a:extLst>
            <a:ext uri="{FF2B5EF4-FFF2-40B4-BE49-F238E27FC236}">
              <a16:creationId xmlns:a16="http://schemas.microsoft.com/office/drawing/2014/main" id="{B902CEEB-595A-413C-AF08-0CA5E5E0A61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89" name="Text Box 1">
          <a:extLst>
            <a:ext uri="{FF2B5EF4-FFF2-40B4-BE49-F238E27FC236}">
              <a16:creationId xmlns:a16="http://schemas.microsoft.com/office/drawing/2014/main" id="{1354805F-BD1C-4F40-9989-990F55F6517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90" name="Text Box 1">
          <a:extLst>
            <a:ext uri="{FF2B5EF4-FFF2-40B4-BE49-F238E27FC236}">
              <a16:creationId xmlns:a16="http://schemas.microsoft.com/office/drawing/2014/main" id="{9ED61740-C106-40D6-A802-B0B305AE197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91" name="Text Box 1">
          <a:extLst>
            <a:ext uri="{FF2B5EF4-FFF2-40B4-BE49-F238E27FC236}">
              <a16:creationId xmlns:a16="http://schemas.microsoft.com/office/drawing/2014/main" id="{F82FFF67-AB98-4759-A5B5-F17345D6D68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92" name="Text Box 1">
          <a:extLst>
            <a:ext uri="{FF2B5EF4-FFF2-40B4-BE49-F238E27FC236}">
              <a16:creationId xmlns:a16="http://schemas.microsoft.com/office/drawing/2014/main" id="{004B0190-283D-48BD-B099-8FD54B74EB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93" name="Text Box 1">
          <a:extLst>
            <a:ext uri="{FF2B5EF4-FFF2-40B4-BE49-F238E27FC236}">
              <a16:creationId xmlns:a16="http://schemas.microsoft.com/office/drawing/2014/main" id="{00615587-83D7-43E7-85BB-2123FDD0322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94" name="Text Box 1">
          <a:extLst>
            <a:ext uri="{FF2B5EF4-FFF2-40B4-BE49-F238E27FC236}">
              <a16:creationId xmlns:a16="http://schemas.microsoft.com/office/drawing/2014/main" id="{095B9DFA-192A-45A2-B884-8F1523CD08C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95" name="Text Box 1">
          <a:extLst>
            <a:ext uri="{FF2B5EF4-FFF2-40B4-BE49-F238E27FC236}">
              <a16:creationId xmlns:a16="http://schemas.microsoft.com/office/drawing/2014/main" id="{65BE512E-9C82-467C-ACEF-543A466D566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96" name="Text Box 1">
          <a:extLst>
            <a:ext uri="{FF2B5EF4-FFF2-40B4-BE49-F238E27FC236}">
              <a16:creationId xmlns:a16="http://schemas.microsoft.com/office/drawing/2014/main" id="{460F3DDC-16E4-4FFB-8338-0ABA42FC34E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097" name="Text Box 1">
          <a:extLst>
            <a:ext uri="{FF2B5EF4-FFF2-40B4-BE49-F238E27FC236}">
              <a16:creationId xmlns:a16="http://schemas.microsoft.com/office/drawing/2014/main" id="{65575ACC-E2D5-40C5-8C2B-6F089FDF4AA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098" name="Text Box 1">
          <a:extLst>
            <a:ext uri="{FF2B5EF4-FFF2-40B4-BE49-F238E27FC236}">
              <a16:creationId xmlns:a16="http://schemas.microsoft.com/office/drawing/2014/main" id="{60A17A99-8DC7-4727-BEB9-070ED73C74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099" name="Text Box 1">
          <a:extLst>
            <a:ext uri="{FF2B5EF4-FFF2-40B4-BE49-F238E27FC236}">
              <a16:creationId xmlns:a16="http://schemas.microsoft.com/office/drawing/2014/main" id="{41563C7D-B4F1-4D07-A0D0-FD5B854445E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00" name="Text Box 1">
          <a:extLst>
            <a:ext uri="{FF2B5EF4-FFF2-40B4-BE49-F238E27FC236}">
              <a16:creationId xmlns:a16="http://schemas.microsoft.com/office/drawing/2014/main" id="{CC45F08D-66FA-439E-BE9F-F7C3A80F2E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01" name="Text Box 1">
          <a:extLst>
            <a:ext uri="{FF2B5EF4-FFF2-40B4-BE49-F238E27FC236}">
              <a16:creationId xmlns:a16="http://schemas.microsoft.com/office/drawing/2014/main" id="{4CC88444-DF6E-459A-915A-CA8E88FCC6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2" name="Text Box 1">
          <a:extLst>
            <a:ext uri="{FF2B5EF4-FFF2-40B4-BE49-F238E27FC236}">
              <a16:creationId xmlns:a16="http://schemas.microsoft.com/office/drawing/2014/main" id="{7AE4ADE1-17EA-4F38-A68C-C93EDDF156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3" name="Text Box 1">
          <a:extLst>
            <a:ext uri="{FF2B5EF4-FFF2-40B4-BE49-F238E27FC236}">
              <a16:creationId xmlns:a16="http://schemas.microsoft.com/office/drawing/2014/main" id="{95B4D9EF-830B-4803-B1A5-4B3D9B10A3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4" name="Text Box 1">
          <a:extLst>
            <a:ext uri="{FF2B5EF4-FFF2-40B4-BE49-F238E27FC236}">
              <a16:creationId xmlns:a16="http://schemas.microsoft.com/office/drawing/2014/main" id="{8EE943EE-0F84-4C0D-8BE0-8EE7C012D61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5" name="Text Box 1">
          <a:extLst>
            <a:ext uri="{FF2B5EF4-FFF2-40B4-BE49-F238E27FC236}">
              <a16:creationId xmlns:a16="http://schemas.microsoft.com/office/drawing/2014/main" id="{AFB785B6-BBE4-41B8-A0D9-1D437BB0F8C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06" name="Text Box 1">
          <a:extLst>
            <a:ext uri="{FF2B5EF4-FFF2-40B4-BE49-F238E27FC236}">
              <a16:creationId xmlns:a16="http://schemas.microsoft.com/office/drawing/2014/main" id="{D9833FA7-B148-4CC8-8CCB-8155E6E876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7" name="Text Box 1">
          <a:extLst>
            <a:ext uri="{FF2B5EF4-FFF2-40B4-BE49-F238E27FC236}">
              <a16:creationId xmlns:a16="http://schemas.microsoft.com/office/drawing/2014/main" id="{29F4DBD4-BD60-45E9-B9B1-09F2B730BE6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08" name="Text Box 1">
          <a:extLst>
            <a:ext uri="{FF2B5EF4-FFF2-40B4-BE49-F238E27FC236}">
              <a16:creationId xmlns:a16="http://schemas.microsoft.com/office/drawing/2014/main" id="{6C04C561-6E58-4AE6-9A6B-DF01F1B98E6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09" name="Text Box 1">
          <a:extLst>
            <a:ext uri="{FF2B5EF4-FFF2-40B4-BE49-F238E27FC236}">
              <a16:creationId xmlns:a16="http://schemas.microsoft.com/office/drawing/2014/main" id="{B9D6462C-9F98-4F62-A220-6A6FAC1D15D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10" name="Text Box 1">
          <a:extLst>
            <a:ext uri="{FF2B5EF4-FFF2-40B4-BE49-F238E27FC236}">
              <a16:creationId xmlns:a16="http://schemas.microsoft.com/office/drawing/2014/main" id="{2CFCD710-9CD1-44BD-93C4-D7ADD5262A1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11" name="Text Box 1">
          <a:extLst>
            <a:ext uri="{FF2B5EF4-FFF2-40B4-BE49-F238E27FC236}">
              <a16:creationId xmlns:a16="http://schemas.microsoft.com/office/drawing/2014/main" id="{32A2DDFC-CF6F-44F4-8F04-79A9812D5BC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12" name="Text Box 1">
          <a:extLst>
            <a:ext uri="{FF2B5EF4-FFF2-40B4-BE49-F238E27FC236}">
              <a16:creationId xmlns:a16="http://schemas.microsoft.com/office/drawing/2014/main" id="{8274269F-73B5-4591-992F-4AE3581360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13" name="Text Box 1">
          <a:extLst>
            <a:ext uri="{FF2B5EF4-FFF2-40B4-BE49-F238E27FC236}">
              <a16:creationId xmlns:a16="http://schemas.microsoft.com/office/drawing/2014/main" id="{55F8CE4C-C576-4F28-9069-7BE2C5C5F52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14" name="Text Box 1">
          <a:extLst>
            <a:ext uri="{FF2B5EF4-FFF2-40B4-BE49-F238E27FC236}">
              <a16:creationId xmlns:a16="http://schemas.microsoft.com/office/drawing/2014/main" id="{7FB4ADB9-0896-4249-BBE1-707ACC0543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15" name="Text Box 1">
          <a:extLst>
            <a:ext uri="{FF2B5EF4-FFF2-40B4-BE49-F238E27FC236}">
              <a16:creationId xmlns:a16="http://schemas.microsoft.com/office/drawing/2014/main" id="{CA07F68B-A5B8-4A73-8836-E16B31ADEA5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16" name="Text Box 1">
          <a:extLst>
            <a:ext uri="{FF2B5EF4-FFF2-40B4-BE49-F238E27FC236}">
              <a16:creationId xmlns:a16="http://schemas.microsoft.com/office/drawing/2014/main" id="{4BE9393E-8E7F-4128-86D6-23C1B28620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17" name="Text Box 1">
          <a:extLst>
            <a:ext uri="{FF2B5EF4-FFF2-40B4-BE49-F238E27FC236}">
              <a16:creationId xmlns:a16="http://schemas.microsoft.com/office/drawing/2014/main" id="{5678EDAF-0A8A-4FD0-A923-B72E94AB99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18" name="Text Box 1">
          <a:extLst>
            <a:ext uri="{FF2B5EF4-FFF2-40B4-BE49-F238E27FC236}">
              <a16:creationId xmlns:a16="http://schemas.microsoft.com/office/drawing/2014/main" id="{4A3B0AFD-A44B-4EA7-B842-D50C5DFA352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19" name="Text Box 1">
          <a:extLst>
            <a:ext uri="{FF2B5EF4-FFF2-40B4-BE49-F238E27FC236}">
              <a16:creationId xmlns:a16="http://schemas.microsoft.com/office/drawing/2014/main" id="{BD447447-FA87-4039-A383-230D9A80587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20" name="Text Box 1">
          <a:extLst>
            <a:ext uri="{FF2B5EF4-FFF2-40B4-BE49-F238E27FC236}">
              <a16:creationId xmlns:a16="http://schemas.microsoft.com/office/drawing/2014/main" id="{E300EBC9-4DBA-4FAC-91EC-1A2A1848DB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21" name="Text Box 1">
          <a:extLst>
            <a:ext uri="{FF2B5EF4-FFF2-40B4-BE49-F238E27FC236}">
              <a16:creationId xmlns:a16="http://schemas.microsoft.com/office/drawing/2014/main" id="{E71F9DC7-4952-4416-BB0E-C8207343CE7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22" name="Text Box 1">
          <a:extLst>
            <a:ext uri="{FF2B5EF4-FFF2-40B4-BE49-F238E27FC236}">
              <a16:creationId xmlns:a16="http://schemas.microsoft.com/office/drawing/2014/main" id="{30FBFA35-E76B-4F51-A61B-F3671D40498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23" name="Text Box 1">
          <a:extLst>
            <a:ext uri="{FF2B5EF4-FFF2-40B4-BE49-F238E27FC236}">
              <a16:creationId xmlns:a16="http://schemas.microsoft.com/office/drawing/2014/main" id="{6493C8AD-95F1-4730-A7E2-4B4890618CC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24" name="Text Box 1">
          <a:extLst>
            <a:ext uri="{FF2B5EF4-FFF2-40B4-BE49-F238E27FC236}">
              <a16:creationId xmlns:a16="http://schemas.microsoft.com/office/drawing/2014/main" id="{9691637C-1F35-4593-A2DA-08C124AA1D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25" name="Text Box 1">
          <a:extLst>
            <a:ext uri="{FF2B5EF4-FFF2-40B4-BE49-F238E27FC236}">
              <a16:creationId xmlns:a16="http://schemas.microsoft.com/office/drawing/2014/main" id="{BE5DF3DE-DC09-44B2-A3DD-E294270F85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26" name="Text Box 1">
          <a:extLst>
            <a:ext uri="{FF2B5EF4-FFF2-40B4-BE49-F238E27FC236}">
              <a16:creationId xmlns:a16="http://schemas.microsoft.com/office/drawing/2014/main" id="{72A83F97-5F32-41C4-8426-54C6264540C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27" name="Text Box 1">
          <a:extLst>
            <a:ext uri="{FF2B5EF4-FFF2-40B4-BE49-F238E27FC236}">
              <a16:creationId xmlns:a16="http://schemas.microsoft.com/office/drawing/2014/main" id="{369951CC-DA1B-424F-95B2-037C714AC0D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28" name="Text Box 1">
          <a:extLst>
            <a:ext uri="{FF2B5EF4-FFF2-40B4-BE49-F238E27FC236}">
              <a16:creationId xmlns:a16="http://schemas.microsoft.com/office/drawing/2014/main" id="{B9FC35C7-66A8-4B4B-8C07-6208FF279A0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29" name="Text Box 1">
          <a:extLst>
            <a:ext uri="{FF2B5EF4-FFF2-40B4-BE49-F238E27FC236}">
              <a16:creationId xmlns:a16="http://schemas.microsoft.com/office/drawing/2014/main" id="{8F92F2BD-A9F7-43F9-9FCF-C7F0A48CFC2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30" name="Text Box 1">
          <a:extLst>
            <a:ext uri="{FF2B5EF4-FFF2-40B4-BE49-F238E27FC236}">
              <a16:creationId xmlns:a16="http://schemas.microsoft.com/office/drawing/2014/main" id="{8F381A81-BD14-4DC5-9587-0CA426C0B27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31" name="Text Box 1">
          <a:extLst>
            <a:ext uri="{FF2B5EF4-FFF2-40B4-BE49-F238E27FC236}">
              <a16:creationId xmlns:a16="http://schemas.microsoft.com/office/drawing/2014/main" id="{3EC817D4-0954-4818-A114-5DC2355B78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32" name="Text Box 1">
          <a:extLst>
            <a:ext uri="{FF2B5EF4-FFF2-40B4-BE49-F238E27FC236}">
              <a16:creationId xmlns:a16="http://schemas.microsoft.com/office/drawing/2014/main" id="{6A085D06-7204-47C3-A78D-2135C76D86E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589919EA-8B9E-4F34-8015-8B5C3A10E0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34" name="Text Box 1">
          <a:extLst>
            <a:ext uri="{FF2B5EF4-FFF2-40B4-BE49-F238E27FC236}">
              <a16:creationId xmlns:a16="http://schemas.microsoft.com/office/drawing/2014/main" id="{86EE8031-9E44-42BC-A07A-67B5C87393D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35" name="Text Box 1">
          <a:extLst>
            <a:ext uri="{FF2B5EF4-FFF2-40B4-BE49-F238E27FC236}">
              <a16:creationId xmlns:a16="http://schemas.microsoft.com/office/drawing/2014/main" id="{64F0FDA7-8DA3-4FB5-BFF0-79D2D86A52A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36" name="Text Box 1">
          <a:extLst>
            <a:ext uri="{FF2B5EF4-FFF2-40B4-BE49-F238E27FC236}">
              <a16:creationId xmlns:a16="http://schemas.microsoft.com/office/drawing/2014/main" id="{6994445A-97B2-4DBE-B862-FAE26794C7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37" name="Text Box 1">
          <a:extLst>
            <a:ext uri="{FF2B5EF4-FFF2-40B4-BE49-F238E27FC236}">
              <a16:creationId xmlns:a16="http://schemas.microsoft.com/office/drawing/2014/main" id="{51B053D2-7C60-4AFA-9F5C-A3983F7464F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38" name="Text Box 1">
          <a:extLst>
            <a:ext uri="{FF2B5EF4-FFF2-40B4-BE49-F238E27FC236}">
              <a16:creationId xmlns:a16="http://schemas.microsoft.com/office/drawing/2014/main" id="{70D41CBA-2042-452A-95FB-31E12439018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39" name="Text Box 1">
          <a:extLst>
            <a:ext uri="{FF2B5EF4-FFF2-40B4-BE49-F238E27FC236}">
              <a16:creationId xmlns:a16="http://schemas.microsoft.com/office/drawing/2014/main" id="{578A2C43-E57C-4C3C-A991-4B7A76CE885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40" name="Text Box 1">
          <a:extLst>
            <a:ext uri="{FF2B5EF4-FFF2-40B4-BE49-F238E27FC236}">
              <a16:creationId xmlns:a16="http://schemas.microsoft.com/office/drawing/2014/main" id="{646A1174-0BDA-42F0-AB0B-B484B007B29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41" name="Text Box 1">
          <a:extLst>
            <a:ext uri="{FF2B5EF4-FFF2-40B4-BE49-F238E27FC236}">
              <a16:creationId xmlns:a16="http://schemas.microsoft.com/office/drawing/2014/main" id="{92D8803C-8A93-4BDD-BECA-65729FC17C3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42" name="Text Box 1">
          <a:extLst>
            <a:ext uri="{FF2B5EF4-FFF2-40B4-BE49-F238E27FC236}">
              <a16:creationId xmlns:a16="http://schemas.microsoft.com/office/drawing/2014/main" id="{A5B3C427-5711-46CF-A3FD-D3DE6F5C29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43" name="Text Box 1">
          <a:extLst>
            <a:ext uri="{FF2B5EF4-FFF2-40B4-BE49-F238E27FC236}">
              <a16:creationId xmlns:a16="http://schemas.microsoft.com/office/drawing/2014/main" id="{4D4F25E9-7448-4DF7-BF12-48A0AC9447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44" name="Text Box 1">
          <a:extLst>
            <a:ext uri="{FF2B5EF4-FFF2-40B4-BE49-F238E27FC236}">
              <a16:creationId xmlns:a16="http://schemas.microsoft.com/office/drawing/2014/main" id="{838EB1CA-D37A-4440-9134-FE2803119A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45" name="Text Box 1">
          <a:extLst>
            <a:ext uri="{FF2B5EF4-FFF2-40B4-BE49-F238E27FC236}">
              <a16:creationId xmlns:a16="http://schemas.microsoft.com/office/drawing/2014/main" id="{7CE78AAF-E267-410B-839C-62C74FEE878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46" name="Text Box 1">
          <a:extLst>
            <a:ext uri="{FF2B5EF4-FFF2-40B4-BE49-F238E27FC236}">
              <a16:creationId xmlns:a16="http://schemas.microsoft.com/office/drawing/2014/main" id="{77FC6258-6F0A-4A38-A260-64231471C1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47" name="Text Box 1">
          <a:extLst>
            <a:ext uri="{FF2B5EF4-FFF2-40B4-BE49-F238E27FC236}">
              <a16:creationId xmlns:a16="http://schemas.microsoft.com/office/drawing/2014/main" id="{6CE0F69D-2670-482D-8D65-11F0D3CC06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48" name="Text Box 1">
          <a:extLst>
            <a:ext uri="{FF2B5EF4-FFF2-40B4-BE49-F238E27FC236}">
              <a16:creationId xmlns:a16="http://schemas.microsoft.com/office/drawing/2014/main" id="{94C53876-E521-4DCE-95FB-3670ACC5919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49" name="Text Box 1">
          <a:extLst>
            <a:ext uri="{FF2B5EF4-FFF2-40B4-BE49-F238E27FC236}">
              <a16:creationId xmlns:a16="http://schemas.microsoft.com/office/drawing/2014/main" id="{835F0A7F-FA88-4989-8F39-F04821B85C1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50" name="Text Box 1">
          <a:extLst>
            <a:ext uri="{FF2B5EF4-FFF2-40B4-BE49-F238E27FC236}">
              <a16:creationId xmlns:a16="http://schemas.microsoft.com/office/drawing/2014/main" id="{448C01BB-1C57-4B10-AD6A-C0289704472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51" name="Text Box 1">
          <a:extLst>
            <a:ext uri="{FF2B5EF4-FFF2-40B4-BE49-F238E27FC236}">
              <a16:creationId xmlns:a16="http://schemas.microsoft.com/office/drawing/2014/main" id="{FD2AE0ED-5314-48B0-987B-D33519D36E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52" name="Text Box 1">
          <a:extLst>
            <a:ext uri="{FF2B5EF4-FFF2-40B4-BE49-F238E27FC236}">
              <a16:creationId xmlns:a16="http://schemas.microsoft.com/office/drawing/2014/main" id="{22201988-65B5-4AF5-A899-272C8404B3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53" name="Text Box 1">
          <a:extLst>
            <a:ext uri="{FF2B5EF4-FFF2-40B4-BE49-F238E27FC236}">
              <a16:creationId xmlns:a16="http://schemas.microsoft.com/office/drawing/2014/main" id="{4B0DA368-536C-470E-A42C-60E1DE60E71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54" name="Text Box 1">
          <a:extLst>
            <a:ext uri="{FF2B5EF4-FFF2-40B4-BE49-F238E27FC236}">
              <a16:creationId xmlns:a16="http://schemas.microsoft.com/office/drawing/2014/main" id="{92A771DB-C1C7-424C-8526-C93C4E82D57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55" name="Text Box 1">
          <a:extLst>
            <a:ext uri="{FF2B5EF4-FFF2-40B4-BE49-F238E27FC236}">
              <a16:creationId xmlns:a16="http://schemas.microsoft.com/office/drawing/2014/main" id="{4EDD067F-9065-4FCD-B63D-93F4FD2B3F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CD042324-31CA-436E-A8C4-9C8044A25AA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57" name="Text Box 1">
          <a:extLst>
            <a:ext uri="{FF2B5EF4-FFF2-40B4-BE49-F238E27FC236}">
              <a16:creationId xmlns:a16="http://schemas.microsoft.com/office/drawing/2014/main" id="{01C0B898-8B53-4C58-8667-8D6FD04DC5B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58" name="Text Box 1">
          <a:extLst>
            <a:ext uri="{FF2B5EF4-FFF2-40B4-BE49-F238E27FC236}">
              <a16:creationId xmlns:a16="http://schemas.microsoft.com/office/drawing/2014/main" id="{51515D30-75D0-4711-9678-A4397ACEB75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59" name="Text Box 1">
          <a:extLst>
            <a:ext uri="{FF2B5EF4-FFF2-40B4-BE49-F238E27FC236}">
              <a16:creationId xmlns:a16="http://schemas.microsoft.com/office/drawing/2014/main" id="{AC499DE1-162D-42B2-951A-8E8BAFC9D8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0" name="Text Box 1">
          <a:extLst>
            <a:ext uri="{FF2B5EF4-FFF2-40B4-BE49-F238E27FC236}">
              <a16:creationId xmlns:a16="http://schemas.microsoft.com/office/drawing/2014/main" id="{F3F4E917-F9C2-4A0B-941A-8C2C570F35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1" name="Text Box 1">
          <a:extLst>
            <a:ext uri="{FF2B5EF4-FFF2-40B4-BE49-F238E27FC236}">
              <a16:creationId xmlns:a16="http://schemas.microsoft.com/office/drawing/2014/main" id="{6119E992-D191-4B08-92AA-9BE9DF6D6F2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62" name="Text Box 1">
          <a:extLst>
            <a:ext uri="{FF2B5EF4-FFF2-40B4-BE49-F238E27FC236}">
              <a16:creationId xmlns:a16="http://schemas.microsoft.com/office/drawing/2014/main" id="{5F9B6115-075F-4A8F-991C-8FF1C211A7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63" name="Text Box 1">
          <a:extLst>
            <a:ext uri="{FF2B5EF4-FFF2-40B4-BE49-F238E27FC236}">
              <a16:creationId xmlns:a16="http://schemas.microsoft.com/office/drawing/2014/main" id="{230E17A6-6110-488B-926A-CB8F02B9FA7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64" name="Text Box 1">
          <a:extLst>
            <a:ext uri="{FF2B5EF4-FFF2-40B4-BE49-F238E27FC236}">
              <a16:creationId xmlns:a16="http://schemas.microsoft.com/office/drawing/2014/main" id="{7E16CE92-9B64-4464-AC5C-B4B8F56D1BD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65" name="Text Box 1">
          <a:extLst>
            <a:ext uri="{FF2B5EF4-FFF2-40B4-BE49-F238E27FC236}">
              <a16:creationId xmlns:a16="http://schemas.microsoft.com/office/drawing/2014/main" id="{6C165202-EDB2-4E9B-B50E-7922B2146FC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6" name="Text Box 1">
          <a:extLst>
            <a:ext uri="{FF2B5EF4-FFF2-40B4-BE49-F238E27FC236}">
              <a16:creationId xmlns:a16="http://schemas.microsoft.com/office/drawing/2014/main" id="{C9C8F866-E996-40CA-A016-CC3115D392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7" name="Text Box 1">
          <a:extLst>
            <a:ext uri="{FF2B5EF4-FFF2-40B4-BE49-F238E27FC236}">
              <a16:creationId xmlns:a16="http://schemas.microsoft.com/office/drawing/2014/main" id="{9F7960FB-8B64-4E23-93BC-AE4E61AEDE2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8" name="Text Box 1">
          <a:extLst>
            <a:ext uri="{FF2B5EF4-FFF2-40B4-BE49-F238E27FC236}">
              <a16:creationId xmlns:a16="http://schemas.microsoft.com/office/drawing/2014/main" id="{B2A3D05E-A313-42C6-B8A7-194A61D2347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69" name="Text Box 1">
          <a:extLst>
            <a:ext uri="{FF2B5EF4-FFF2-40B4-BE49-F238E27FC236}">
              <a16:creationId xmlns:a16="http://schemas.microsoft.com/office/drawing/2014/main" id="{E7C6410C-DF30-4068-8C23-E30AB1C7027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70" name="Text Box 1">
          <a:extLst>
            <a:ext uri="{FF2B5EF4-FFF2-40B4-BE49-F238E27FC236}">
              <a16:creationId xmlns:a16="http://schemas.microsoft.com/office/drawing/2014/main" id="{51ACA94F-5EE7-41D4-AB97-1CBA67E38E2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71" name="Text Box 1">
          <a:extLst>
            <a:ext uri="{FF2B5EF4-FFF2-40B4-BE49-F238E27FC236}">
              <a16:creationId xmlns:a16="http://schemas.microsoft.com/office/drawing/2014/main" id="{E3E248AB-63CE-4153-A8EE-A3B30924E42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72" name="Text Box 1">
          <a:extLst>
            <a:ext uri="{FF2B5EF4-FFF2-40B4-BE49-F238E27FC236}">
              <a16:creationId xmlns:a16="http://schemas.microsoft.com/office/drawing/2014/main" id="{752E3CD6-94BF-43E5-A707-D191737FC7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73" name="Text Box 1">
          <a:extLst>
            <a:ext uri="{FF2B5EF4-FFF2-40B4-BE49-F238E27FC236}">
              <a16:creationId xmlns:a16="http://schemas.microsoft.com/office/drawing/2014/main" id="{31D6799D-4CC2-4545-86E0-D1D08781F4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74" name="Text Box 1">
          <a:extLst>
            <a:ext uri="{FF2B5EF4-FFF2-40B4-BE49-F238E27FC236}">
              <a16:creationId xmlns:a16="http://schemas.microsoft.com/office/drawing/2014/main" id="{F65D5B34-4AF9-42EF-AFF6-BDFFDEAFFE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75" name="Text Box 1">
          <a:extLst>
            <a:ext uri="{FF2B5EF4-FFF2-40B4-BE49-F238E27FC236}">
              <a16:creationId xmlns:a16="http://schemas.microsoft.com/office/drawing/2014/main" id="{892D90BE-30E7-48FD-9408-377D2207059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76" name="Text Box 1">
          <a:extLst>
            <a:ext uri="{FF2B5EF4-FFF2-40B4-BE49-F238E27FC236}">
              <a16:creationId xmlns:a16="http://schemas.microsoft.com/office/drawing/2014/main" id="{7542E7EC-A5D1-4156-B3F9-2F4ADCC95F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177" name="Text Box 1">
          <a:extLst>
            <a:ext uri="{FF2B5EF4-FFF2-40B4-BE49-F238E27FC236}">
              <a16:creationId xmlns:a16="http://schemas.microsoft.com/office/drawing/2014/main" id="{5EE81FB1-F832-485E-9BBD-657B422FEBC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78" name="Text Box 1">
          <a:extLst>
            <a:ext uri="{FF2B5EF4-FFF2-40B4-BE49-F238E27FC236}">
              <a16:creationId xmlns:a16="http://schemas.microsoft.com/office/drawing/2014/main" id="{BA1D4713-E520-4A09-A443-BA4BBE70650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79" name="Text Box 1">
          <a:extLst>
            <a:ext uri="{FF2B5EF4-FFF2-40B4-BE49-F238E27FC236}">
              <a16:creationId xmlns:a16="http://schemas.microsoft.com/office/drawing/2014/main" id="{731222C2-CBC3-4F1E-9B7F-B0DD7457A3B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80" name="Text Box 1">
          <a:extLst>
            <a:ext uri="{FF2B5EF4-FFF2-40B4-BE49-F238E27FC236}">
              <a16:creationId xmlns:a16="http://schemas.microsoft.com/office/drawing/2014/main" id="{536DD1B9-B66C-426A-AA1E-BA64A421093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81" name="Text Box 1">
          <a:extLst>
            <a:ext uri="{FF2B5EF4-FFF2-40B4-BE49-F238E27FC236}">
              <a16:creationId xmlns:a16="http://schemas.microsoft.com/office/drawing/2014/main" id="{EEDAB86A-D231-4128-A2DB-626A734271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82" name="Text Box 1">
          <a:extLst>
            <a:ext uri="{FF2B5EF4-FFF2-40B4-BE49-F238E27FC236}">
              <a16:creationId xmlns:a16="http://schemas.microsoft.com/office/drawing/2014/main" id="{20F171DD-8758-4F3B-9774-502F79CD4C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83" name="Text Box 1">
          <a:extLst>
            <a:ext uri="{FF2B5EF4-FFF2-40B4-BE49-F238E27FC236}">
              <a16:creationId xmlns:a16="http://schemas.microsoft.com/office/drawing/2014/main" id="{44ECD0AC-7411-4CDF-8217-62840B0BDD2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84" name="Text Box 1">
          <a:extLst>
            <a:ext uri="{FF2B5EF4-FFF2-40B4-BE49-F238E27FC236}">
              <a16:creationId xmlns:a16="http://schemas.microsoft.com/office/drawing/2014/main" id="{36E75420-19D3-4250-92A5-1C144AAA0F1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85" name="Text Box 1">
          <a:extLst>
            <a:ext uri="{FF2B5EF4-FFF2-40B4-BE49-F238E27FC236}">
              <a16:creationId xmlns:a16="http://schemas.microsoft.com/office/drawing/2014/main" id="{CD249F5B-68A0-4266-B8AB-BEBBD24EE8C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86" name="Text Box 1">
          <a:extLst>
            <a:ext uri="{FF2B5EF4-FFF2-40B4-BE49-F238E27FC236}">
              <a16:creationId xmlns:a16="http://schemas.microsoft.com/office/drawing/2014/main" id="{8AE37537-84B6-46C1-B9E5-B31DADCE003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87" name="Text Box 1">
          <a:extLst>
            <a:ext uri="{FF2B5EF4-FFF2-40B4-BE49-F238E27FC236}">
              <a16:creationId xmlns:a16="http://schemas.microsoft.com/office/drawing/2014/main" id="{9CD3979B-F012-4833-BFC7-2C05AFFA0D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88" name="Text Box 1">
          <a:extLst>
            <a:ext uri="{FF2B5EF4-FFF2-40B4-BE49-F238E27FC236}">
              <a16:creationId xmlns:a16="http://schemas.microsoft.com/office/drawing/2014/main" id="{277585EE-79FD-41B8-BE3F-F7374A76D4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89" name="Text Box 1">
          <a:extLst>
            <a:ext uri="{FF2B5EF4-FFF2-40B4-BE49-F238E27FC236}">
              <a16:creationId xmlns:a16="http://schemas.microsoft.com/office/drawing/2014/main" id="{55C90005-DEB2-4C85-B49C-D087DFB8C54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0" name="Text Box 1">
          <a:extLst>
            <a:ext uri="{FF2B5EF4-FFF2-40B4-BE49-F238E27FC236}">
              <a16:creationId xmlns:a16="http://schemas.microsoft.com/office/drawing/2014/main" id="{2178A98E-F44F-4E1A-939D-8DBA522D14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1" name="Text Box 1">
          <a:extLst>
            <a:ext uri="{FF2B5EF4-FFF2-40B4-BE49-F238E27FC236}">
              <a16:creationId xmlns:a16="http://schemas.microsoft.com/office/drawing/2014/main" id="{99EE2747-DCC5-492A-840A-D694D523C49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2" name="Text Box 1">
          <a:extLst>
            <a:ext uri="{FF2B5EF4-FFF2-40B4-BE49-F238E27FC236}">
              <a16:creationId xmlns:a16="http://schemas.microsoft.com/office/drawing/2014/main" id="{09AF12BF-5E0E-491B-A64E-DB543141B3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7E935581-25F4-4E8B-BBDF-E24EE68658A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13015896-78F8-49E8-AFB5-4889DF8FB0A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87992DA7-6331-48ED-920C-173B727A09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196" name="Text Box 1">
          <a:extLst>
            <a:ext uri="{FF2B5EF4-FFF2-40B4-BE49-F238E27FC236}">
              <a16:creationId xmlns:a16="http://schemas.microsoft.com/office/drawing/2014/main" id="{74B998B1-D6B7-4D28-A3D0-1BF85B2531A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197" name="Text Box 1">
          <a:extLst>
            <a:ext uri="{FF2B5EF4-FFF2-40B4-BE49-F238E27FC236}">
              <a16:creationId xmlns:a16="http://schemas.microsoft.com/office/drawing/2014/main" id="{9ED2E398-D630-45D8-ABF3-CE3B1760F0B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8" name="Text Box 1">
          <a:extLst>
            <a:ext uri="{FF2B5EF4-FFF2-40B4-BE49-F238E27FC236}">
              <a16:creationId xmlns:a16="http://schemas.microsoft.com/office/drawing/2014/main" id="{FE822AB4-4645-4881-AE7D-43CDD51CB1A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199" name="Text Box 1">
          <a:extLst>
            <a:ext uri="{FF2B5EF4-FFF2-40B4-BE49-F238E27FC236}">
              <a16:creationId xmlns:a16="http://schemas.microsoft.com/office/drawing/2014/main" id="{9A5A2B42-6409-4201-94DC-B3D08524608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00" name="Text Box 1">
          <a:extLst>
            <a:ext uri="{FF2B5EF4-FFF2-40B4-BE49-F238E27FC236}">
              <a16:creationId xmlns:a16="http://schemas.microsoft.com/office/drawing/2014/main" id="{DB6471D2-B058-4AB4-B01C-BDDF7864EB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01" name="Text Box 1">
          <a:extLst>
            <a:ext uri="{FF2B5EF4-FFF2-40B4-BE49-F238E27FC236}">
              <a16:creationId xmlns:a16="http://schemas.microsoft.com/office/drawing/2014/main" id="{CAF67CB1-E82D-45BC-BF6A-8E1F267CF07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2" name="Text Box 1">
          <a:extLst>
            <a:ext uri="{FF2B5EF4-FFF2-40B4-BE49-F238E27FC236}">
              <a16:creationId xmlns:a16="http://schemas.microsoft.com/office/drawing/2014/main" id="{08617D82-B0BB-4F77-94A2-53D93895E4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3" name="Text Box 1">
          <a:extLst>
            <a:ext uri="{FF2B5EF4-FFF2-40B4-BE49-F238E27FC236}">
              <a16:creationId xmlns:a16="http://schemas.microsoft.com/office/drawing/2014/main" id="{0AAEDD33-E784-46C8-8CAF-21942340225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4" name="Text Box 1">
          <a:extLst>
            <a:ext uri="{FF2B5EF4-FFF2-40B4-BE49-F238E27FC236}">
              <a16:creationId xmlns:a16="http://schemas.microsoft.com/office/drawing/2014/main" id="{C13F9048-FC55-4D7F-B085-649977F1B9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5" name="Text Box 1">
          <a:extLst>
            <a:ext uri="{FF2B5EF4-FFF2-40B4-BE49-F238E27FC236}">
              <a16:creationId xmlns:a16="http://schemas.microsoft.com/office/drawing/2014/main" id="{A8217548-BA65-4DD9-AF0D-F55ECA2656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6" name="Text Box 1">
          <a:extLst>
            <a:ext uri="{FF2B5EF4-FFF2-40B4-BE49-F238E27FC236}">
              <a16:creationId xmlns:a16="http://schemas.microsoft.com/office/drawing/2014/main" id="{66F45F72-96BD-4443-B0B1-E95673E0CFE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7" name="Text Box 1">
          <a:extLst>
            <a:ext uri="{FF2B5EF4-FFF2-40B4-BE49-F238E27FC236}">
              <a16:creationId xmlns:a16="http://schemas.microsoft.com/office/drawing/2014/main" id="{AA848D23-956E-4650-B435-295300D29E7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8" name="Text Box 1">
          <a:extLst>
            <a:ext uri="{FF2B5EF4-FFF2-40B4-BE49-F238E27FC236}">
              <a16:creationId xmlns:a16="http://schemas.microsoft.com/office/drawing/2014/main" id="{36F58C9B-7689-4309-BB36-989C439FA52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09" name="Text Box 1">
          <a:extLst>
            <a:ext uri="{FF2B5EF4-FFF2-40B4-BE49-F238E27FC236}">
              <a16:creationId xmlns:a16="http://schemas.microsoft.com/office/drawing/2014/main" id="{13820F6D-A46C-4CDB-A091-F4D381BBB6D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0" name="Text Box 1">
          <a:extLst>
            <a:ext uri="{FF2B5EF4-FFF2-40B4-BE49-F238E27FC236}">
              <a16:creationId xmlns:a16="http://schemas.microsoft.com/office/drawing/2014/main" id="{1D9AFB93-70C5-417D-9F60-769D554F56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1" name="Text Box 1">
          <a:extLst>
            <a:ext uri="{FF2B5EF4-FFF2-40B4-BE49-F238E27FC236}">
              <a16:creationId xmlns:a16="http://schemas.microsoft.com/office/drawing/2014/main" id="{1A127A5F-305F-4880-9CE3-7E17D0C75E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2" name="Text Box 1">
          <a:extLst>
            <a:ext uri="{FF2B5EF4-FFF2-40B4-BE49-F238E27FC236}">
              <a16:creationId xmlns:a16="http://schemas.microsoft.com/office/drawing/2014/main" id="{7721BD3C-73CF-45CB-AE76-1E020B1015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3" name="Text Box 1">
          <a:extLst>
            <a:ext uri="{FF2B5EF4-FFF2-40B4-BE49-F238E27FC236}">
              <a16:creationId xmlns:a16="http://schemas.microsoft.com/office/drawing/2014/main" id="{6F5629BD-E4F9-4E29-ABBE-E289651E6F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4" name="Text Box 1">
          <a:extLst>
            <a:ext uri="{FF2B5EF4-FFF2-40B4-BE49-F238E27FC236}">
              <a16:creationId xmlns:a16="http://schemas.microsoft.com/office/drawing/2014/main" id="{9400B869-6DE7-480E-B741-9A612EB80D0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5" name="Text Box 1">
          <a:extLst>
            <a:ext uri="{FF2B5EF4-FFF2-40B4-BE49-F238E27FC236}">
              <a16:creationId xmlns:a16="http://schemas.microsoft.com/office/drawing/2014/main" id="{B71BDFD8-7425-4EA3-8B49-3C1C7C96ED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6" name="Text Box 1">
          <a:extLst>
            <a:ext uri="{FF2B5EF4-FFF2-40B4-BE49-F238E27FC236}">
              <a16:creationId xmlns:a16="http://schemas.microsoft.com/office/drawing/2014/main" id="{69B95BBE-A571-4DA9-A210-CAF2E9A7A4C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19216A6F-DEC9-45D5-908F-AD4C14FAE45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18" name="Text Box 1">
          <a:extLst>
            <a:ext uri="{FF2B5EF4-FFF2-40B4-BE49-F238E27FC236}">
              <a16:creationId xmlns:a16="http://schemas.microsoft.com/office/drawing/2014/main" id="{62EFB10B-6CBF-456E-A1B0-D7E7887F7D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19" name="Text Box 1">
          <a:extLst>
            <a:ext uri="{FF2B5EF4-FFF2-40B4-BE49-F238E27FC236}">
              <a16:creationId xmlns:a16="http://schemas.microsoft.com/office/drawing/2014/main" id="{31E184A6-B50B-46BB-8B57-1617F8BCE21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20" name="Text Box 1">
          <a:extLst>
            <a:ext uri="{FF2B5EF4-FFF2-40B4-BE49-F238E27FC236}">
              <a16:creationId xmlns:a16="http://schemas.microsoft.com/office/drawing/2014/main" id="{A72115CE-2E67-4621-A93B-7D6665400B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21" name="Text Box 1">
          <a:extLst>
            <a:ext uri="{FF2B5EF4-FFF2-40B4-BE49-F238E27FC236}">
              <a16:creationId xmlns:a16="http://schemas.microsoft.com/office/drawing/2014/main" id="{5FEE5C79-A046-4299-AB75-D58B3413B8A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22" name="Text Box 1">
          <a:extLst>
            <a:ext uri="{FF2B5EF4-FFF2-40B4-BE49-F238E27FC236}">
              <a16:creationId xmlns:a16="http://schemas.microsoft.com/office/drawing/2014/main" id="{7A503CA7-C424-4017-B9BF-3B87C9E5C07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23" name="Text Box 1">
          <a:extLst>
            <a:ext uri="{FF2B5EF4-FFF2-40B4-BE49-F238E27FC236}">
              <a16:creationId xmlns:a16="http://schemas.microsoft.com/office/drawing/2014/main" id="{4B91B150-D926-431D-BAF5-99CC39FBDFE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24" name="Text Box 1">
          <a:extLst>
            <a:ext uri="{FF2B5EF4-FFF2-40B4-BE49-F238E27FC236}">
              <a16:creationId xmlns:a16="http://schemas.microsoft.com/office/drawing/2014/main" id="{221061C0-1135-4F81-9941-3114F92DF9F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25" name="Text Box 1">
          <a:extLst>
            <a:ext uri="{FF2B5EF4-FFF2-40B4-BE49-F238E27FC236}">
              <a16:creationId xmlns:a16="http://schemas.microsoft.com/office/drawing/2014/main" id="{6605EA64-16D1-4771-987F-60B8C91830A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26" name="Text Box 1">
          <a:extLst>
            <a:ext uri="{FF2B5EF4-FFF2-40B4-BE49-F238E27FC236}">
              <a16:creationId xmlns:a16="http://schemas.microsoft.com/office/drawing/2014/main" id="{E61D6771-BFAA-45DB-8E62-52639BC805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27" name="Text Box 1">
          <a:extLst>
            <a:ext uri="{FF2B5EF4-FFF2-40B4-BE49-F238E27FC236}">
              <a16:creationId xmlns:a16="http://schemas.microsoft.com/office/drawing/2014/main" id="{A0D38B7B-B7B7-4F64-A90B-5E4DBD867B1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28" name="Text Box 1">
          <a:extLst>
            <a:ext uri="{FF2B5EF4-FFF2-40B4-BE49-F238E27FC236}">
              <a16:creationId xmlns:a16="http://schemas.microsoft.com/office/drawing/2014/main" id="{F7B9A2E9-7EA1-402E-B630-8D8A410BC9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29" name="Text Box 1">
          <a:extLst>
            <a:ext uri="{FF2B5EF4-FFF2-40B4-BE49-F238E27FC236}">
              <a16:creationId xmlns:a16="http://schemas.microsoft.com/office/drawing/2014/main" id="{4BDA88D0-B5BB-4D0B-B218-638B1C3EDBF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0" name="Text Box 1">
          <a:extLst>
            <a:ext uri="{FF2B5EF4-FFF2-40B4-BE49-F238E27FC236}">
              <a16:creationId xmlns:a16="http://schemas.microsoft.com/office/drawing/2014/main" id="{404B8B78-29B0-4821-8B3A-C128FCFFF38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1" name="Text Box 1">
          <a:extLst>
            <a:ext uri="{FF2B5EF4-FFF2-40B4-BE49-F238E27FC236}">
              <a16:creationId xmlns:a16="http://schemas.microsoft.com/office/drawing/2014/main" id="{03A31E6E-0C07-4293-AC73-34DA84BB031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2" name="Text Box 1">
          <a:extLst>
            <a:ext uri="{FF2B5EF4-FFF2-40B4-BE49-F238E27FC236}">
              <a16:creationId xmlns:a16="http://schemas.microsoft.com/office/drawing/2014/main" id="{9B944A21-10DF-4444-AB10-B80F1F46EA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3" name="Text Box 1">
          <a:extLst>
            <a:ext uri="{FF2B5EF4-FFF2-40B4-BE49-F238E27FC236}">
              <a16:creationId xmlns:a16="http://schemas.microsoft.com/office/drawing/2014/main" id="{96BFA8CE-7D44-4569-804B-CED9DBE7DB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34" name="Text Box 1">
          <a:extLst>
            <a:ext uri="{FF2B5EF4-FFF2-40B4-BE49-F238E27FC236}">
              <a16:creationId xmlns:a16="http://schemas.microsoft.com/office/drawing/2014/main" id="{D528DC3C-8A30-4835-9712-E000FB2443A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35" name="Text Box 1">
          <a:extLst>
            <a:ext uri="{FF2B5EF4-FFF2-40B4-BE49-F238E27FC236}">
              <a16:creationId xmlns:a16="http://schemas.microsoft.com/office/drawing/2014/main" id="{2B858A92-5247-4945-9D21-C85DEA2B427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36" name="Text Box 1">
          <a:extLst>
            <a:ext uri="{FF2B5EF4-FFF2-40B4-BE49-F238E27FC236}">
              <a16:creationId xmlns:a16="http://schemas.microsoft.com/office/drawing/2014/main" id="{57FECE97-AF9D-4F2A-87EC-1A4CFD94A68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37" name="Text Box 1">
          <a:extLst>
            <a:ext uri="{FF2B5EF4-FFF2-40B4-BE49-F238E27FC236}">
              <a16:creationId xmlns:a16="http://schemas.microsoft.com/office/drawing/2014/main" id="{34199A96-C441-486C-84A3-7C9A4FF1FE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8" name="Text Box 1">
          <a:extLst>
            <a:ext uri="{FF2B5EF4-FFF2-40B4-BE49-F238E27FC236}">
              <a16:creationId xmlns:a16="http://schemas.microsoft.com/office/drawing/2014/main" id="{896D967B-5F8E-4A8A-8B33-75DF864B1C4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39" name="Text Box 1">
          <a:extLst>
            <a:ext uri="{FF2B5EF4-FFF2-40B4-BE49-F238E27FC236}">
              <a16:creationId xmlns:a16="http://schemas.microsoft.com/office/drawing/2014/main" id="{63858153-C5AE-4DD4-B462-A5778DA2AB8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0" name="Text Box 1">
          <a:extLst>
            <a:ext uri="{FF2B5EF4-FFF2-40B4-BE49-F238E27FC236}">
              <a16:creationId xmlns:a16="http://schemas.microsoft.com/office/drawing/2014/main" id="{419CFD94-61FB-4779-874D-009937CC11B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1" name="Text Box 1">
          <a:extLst>
            <a:ext uri="{FF2B5EF4-FFF2-40B4-BE49-F238E27FC236}">
              <a16:creationId xmlns:a16="http://schemas.microsoft.com/office/drawing/2014/main" id="{82918CF9-F63E-4D5B-BC94-F532C18F3E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42" name="Text Box 1">
          <a:extLst>
            <a:ext uri="{FF2B5EF4-FFF2-40B4-BE49-F238E27FC236}">
              <a16:creationId xmlns:a16="http://schemas.microsoft.com/office/drawing/2014/main" id="{4E7E9371-FE48-4E52-8434-95026F37FE4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43" name="Text Box 1">
          <a:extLst>
            <a:ext uri="{FF2B5EF4-FFF2-40B4-BE49-F238E27FC236}">
              <a16:creationId xmlns:a16="http://schemas.microsoft.com/office/drawing/2014/main" id="{5BE00653-2D84-4947-8263-F31153C0C85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44" name="Text Box 1">
          <a:extLst>
            <a:ext uri="{FF2B5EF4-FFF2-40B4-BE49-F238E27FC236}">
              <a16:creationId xmlns:a16="http://schemas.microsoft.com/office/drawing/2014/main" id="{0BD6CD7C-1848-4D44-A2F9-6C895A03814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45" name="Text Box 1">
          <a:extLst>
            <a:ext uri="{FF2B5EF4-FFF2-40B4-BE49-F238E27FC236}">
              <a16:creationId xmlns:a16="http://schemas.microsoft.com/office/drawing/2014/main" id="{8998A36E-8FDF-46DF-8EA1-A6CAD19DEFF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6" name="Text Box 1">
          <a:extLst>
            <a:ext uri="{FF2B5EF4-FFF2-40B4-BE49-F238E27FC236}">
              <a16:creationId xmlns:a16="http://schemas.microsoft.com/office/drawing/2014/main" id="{6DD2BD83-5932-4BBA-9C24-05475690E1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7" name="Text Box 1">
          <a:extLst>
            <a:ext uri="{FF2B5EF4-FFF2-40B4-BE49-F238E27FC236}">
              <a16:creationId xmlns:a16="http://schemas.microsoft.com/office/drawing/2014/main" id="{8F96B33D-765C-4706-9B05-A3300538E9D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8" name="Text Box 1">
          <a:extLst>
            <a:ext uri="{FF2B5EF4-FFF2-40B4-BE49-F238E27FC236}">
              <a16:creationId xmlns:a16="http://schemas.microsoft.com/office/drawing/2014/main" id="{1BA6A0D8-5F3E-4D0F-9DF4-C1BA004E74F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49" name="Text Box 1">
          <a:extLst>
            <a:ext uri="{FF2B5EF4-FFF2-40B4-BE49-F238E27FC236}">
              <a16:creationId xmlns:a16="http://schemas.microsoft.com/office/drawing/2014/main" id="{D1E6FCF9-C9CD-44C1-987C-47BFE727BC9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50" name="Text Box 1">
          <a:extLst>
            <a:ext uri="{FF2B5EF4-FFF2-40B4-BE49-F238E27FC236}">
              <a16:creationId xmlns:a16="http://schemas.microsoft.com/office/drawing/2014/main" id="{E780A0BA-0E7E-4EAF-8DE8-054F9208A0C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51" name="Text Box 1">
          <a:extLst>
            <a:ext uri="{FF2B5EF4-FFF2-40B4-BE49-F238E27FC236}">
              <a16:creationId xmlns:a16="http://schemas.microsoft.com/office/drawing/2014/main" id="{4652D374-90D0-4A33-9F3A-7AACEB37B42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52" name="Text Box 1">
          <a:extLst>
            <a:ext uri="{FF2B5EF4-FFF2-40B4-BE49-F238E27FC236}">
              <a16:creationId xmlns:a16="http://schemas.microsoft.com/office/drawing/2014/main" id="{E7BE000F-3762-4ECB-8E97-7822CD9C707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53" name="Text Box 1">
          <a:extLst>
            <a:ext uri="{FF2B5EF4-FFF2-40B4-BE49-F238E27FC236}">
              <a16:creationId xmlns:a16="http://schemas.microsoft.com/office/drawing/2014/main" id="{8A695940-F15D-46A0-AA3F-B257BB9072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54" name="Text Box 1">
          <a:extLst>
            <a:ext uri="{FF2B5EF4-FFF2-40B4-BE49-F238E27FC236}">
              <a16:creationId xmlns:a16="http://schemas.microsoft.com/office/drawing/2014/main" id="{C4C4660C-06C5-437B-91DE-8FDFFA67C73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55" name="Text Box 1">
          <a:extLst>
            <a:ext uri="{FF2B5EF4-FFF2-40B4-BE49-F238E27FC236}">
              <a16:creationId xmlns:a16="http://schemas.microsoft.com/office/drawing/2014/main" id="{94C9FBBD-542D-4F79-A31C-54DEED047FC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56" name="Text Box 1">
          <a:extLst>
            <a:ext uri="{FF2B5EF4-FFF2-40B4-BE49-F238E27FC236}">
              <a16:creationId xmlns:a16="http://schemas.microsoft.com/office/drawing/2014/main" id="{55EAE7C6-3FDF-492A-B0CE-4981D825D4E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57" name="Text Box 1">
          <a:extLst>
            <a:ext uri="{FF2B5EF4-FFF2-40B4-BE49-F238E27FC236}">
              <a16:creationId xmlns:a16="http://schemas.microsoft.com/office/drawing/2014/main" id="{1F1A9336-3C1D-437E-89B9-360C902EDAF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58" name="Text Box 1">
          <a:extLst>
            <a:ext uri="{FF2B5EF4-FFF2-40B4-BE49-F238E27FC236}">
              <a16:creationId xmlns:a16="http://schemas.microsoft.com/office/drawing/2014/main" id="{4DD9A4CC-5533-4C63-B388-C005F6BB096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59" name="Text Box 1">
          <a:extLst>
            <a:ext uri="{FF2B5EF4-FFF2-40B4-BE49-F238E27FC236}">
              <a16:creationId xmlns:a16="http://schemas.microsoft.com/office/drawing/2014/main" id="{CE6997FD-7BA8-47BE-A21A-5836FAFA138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60" name="Text Box 1">
          <a:extLst>
            <a:ext uri="{FF2B5EF4-FFF2-40B4-BE49-F238E27FC236}">
              <a16:creationId xmlns:a16="http://schemas.microsoft.com/office/drawing/2014/main" id="{DF1C46D0-F0CD-4D4B-AC84-71EA0785D45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61" name="Text Box 1">
          <a:extLst>
            <a:ext uri="{FF2B5EF4-FFF2-40B4-BE49-F238E27FC236}">
              <a16:creationId xmlns:a16="http://schemas.microsoft.com/office/drawing/2014/main" id="{BBF5D1D8-3974-4BB1-9654-D9A21F76185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262" name="Text Box 1">
          <a:extLst>
            <a:ext uri="{FF2B5EF4-FFF2-40B4-BE49-F238E27FC236}">
              <a16:creationId xmlns:a16="http://schemas.microsoft.com/office/drawing/2014/main" id="{8BE4C6F3-A10C-44D7-A0F4-D9F10B6802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263" name="Text Box 1">
          <a:extLst>
            <a:ext uri="{FF2B5EF4-FFF2-40B4-BE49-F238E27FC236}">
              <a16:creationId xmlns:a16="http://schemas.microsoft.com/office/drawing/2014/main" id="{5F5D8F88-D620-4A25-90CD-0C3F66A768F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264" name="Text Box 1">
          <a:extLst>
            <a:ext uri="{FF2B5EF4-FFF2-40B4-BE49-F238E27FC236}">
              <a16:creationId xmlns:a16="http://schemas.microsoft.com/office/drawing/2014/main" id="{F1CDA79E-35AA-49F6-B57D-87D83649A86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265" name="Text Box 1">
          <a:extLst>
            <a:ext uri="{FF2B5EF4-FFF2-40B4-BE49-F238E27FC236}">
              <a16:creationId xmlns:a16="http://schemas.microsoft.com/office/drawing/2014/main" id="{EFEDCF9C-892C-48C2-9AA8-E3986BDEB25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66" name="Text Box 1">
          <a:extLst>
            <a:ext uri="{FF2B5EF4-FFF2-40B4-BE49-F238E27FC236}">
              <a16:creationId xmlns:a16="http://schemas.microsoft.com/office/drawing/2014/main" id="{E2A5A033-5F64-489F-A556-067DE028D87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67" name="Text Box 1">
          <a:extLst>
            <a:ext uri="{FF2B5EF4-FFF2-40B4-BE49-F238E27FC236}">
              <a16:creationId xmlns:a16="http://schemas.microsoft.com/office/drawing/2014/main" id="{656BEAF6-DEDB-4482-9AF2-DD89EDFE71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68" name="Text Box 1">
          <a:extLst>
            <a:ext uri="{FF2B5EF4-FFF2-40B4-BE49-F238E27FC236}">
              <a16:creationId xmlns:a16="http://schemas.microsoft.com/office/drawing/2014/main" id="{79BE51CA-77DB-4D0A-8EE7-0335FD6C0F7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69" name="Text Box 1">
          <a:extLst>
            <a:ext uri="{FF2B5EF4-FFF2-40B4-BE49-F238E27FC236}">
              <a16:creationId xmlns:a16="http://schemas.microsoft.com/office/drawing/2014/main" id="{CE184C91-366E-4EEB-AAE5-18F0F602ECE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70" name="Text Box 1">
          <a:extLst>
            <a:ext uri="{FF2B5EF4-FFF2-40B4-BE49-F238E27FC236}">
              <a16:creationId xmlns:a16="http://schemas.microsoft.com/office/drawing/2014/main" id="{D55874DF-89FA-4921-A7E5-4CB4D4EA69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71" name="Text Box 1">
          <a:extLst>
            <a:ext uri="{FF2B5EF4-FFF2-40B4-BE49-F238E27FC236}">
              <a16:creationId xmlns:a16="http://schemas.microsoft.com/office/drawing/2014/main" id="{AE78D301-9B4B-4244-915C-A27B5D3BB2C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72" name="Text Box 1">
          <a:extLst>
            <a:ext uri="{FF2B5EF4-FFF2-40B4-BE49-F238E27FC236}">
              <a16:creationId xmlns:a16="http://schemas.microsoft.com/office/drawing/2014/main" id="{8429CDB6-DF03-4172-8441-FAF3869CBB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73" name="Text Box 1">
          <a:extLst>
            <a:ext uri="{FF2B5EF4-FFF2-40B4-BE49-F238E27FC236}">
              <a16:creationId xmlns:a16="http://schemas.microsoft.com/office/drawing/2014/main" id="{349B5C33-6929-4AC1-9088-701A71FA7C4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74" name="Text Box 1">
          <a:extLst>
            <a:ext uri="{FF2B5EF4-FFF2-40B4-BE49-F238E27FC236}">
              <a16:creationId xmlns:a16="http://schemas.microsoft.com/office/drawing/2014/main" id="{5148CEEB-1C68-44ED-AA23-7F2B2EBC16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75" name="Text Box 1">
          <a:extLst>
            <a:ext uri="{FF2B5EF4-FFF2-40B4-BE49-F238E27FC236}">
              <a16:creationId xmlns:a16="http://schemas.microsoft.com/office/drawing/2014/main" id="{B294B985-7CF9-4720-BCA4-D399D25C7EF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76" name="Text Box 1">
          <a:extLst>
            <a:ext uri="{FF2B5EF4-FFF2-40B4-BE49-F238E27FC236}">
              <a16:creationId xmlns:a16="http://schemas.microsoft.com/office/drawing/2014/main" id="{9F866D75-2FDD-49F8-9520-843C061A91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77" name="Text Box 1">
          <a:extLst>
            <a:ext uri="{FF2B5EF4-FFF2-40B4-BE49-F238E27FC236}">
              <a16:creationId xmlns:a16="http://schemas.microsoft.com/office/drawing/2014/main" id="{5DFD24D7-92CA-44D0-94EC-434CDB120D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78" name="Text Box 1">
          <a:extLst>
            <a:ext uri="{FF2B5EF4-FFF2-40B4-BE49-F238E27FC236}">
              <a16:creationId xmlns:a16="http://schemas.microsoft.com/office/drawing/2014/main" id="{9A4BB4C5-70B7-4C89-9BC0-DA721B5D30A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79" name="Text Box 1">
          <a:extLst>
            <a:ext uri="{FF2B5EF4-FFF2-40B4-BE49-F238E27FC236}">
              <a16:creationId xmlns:a16="http://schemas.microsoft.com/office/drawing/2014/main" id="{A0F1A9A7-19DC-43BA-8A76-0C4F9F7D08A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0" name="Text Box 1">
          <a:extLst>
            <a:ext uri="{FF2B5EF4-FFF2-40B4-BE49-F238E27FC236}">
              <a16:creationId xmlns:a16="http://schemas.microsoft.com/office/drawing/2014/main" id="{0FB86C2C-B3CE-4ED5-95B6-B16A4C12A41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1" name="Text Box 1">
          <a:extLst>
            <a:ext uri="{FF2B5EF4-FFF2-40B4-BE49-F238E27FC236}">
              <a16:creationId xmlns:a16="http://schemas.microsoft.com/office/drawing/2014/main" id="{8355EFCB-5609-48AC-8BF8-A381775362B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82" name="Text Box 1">
          <a:extLst>
            <a:ext uri="{FF2B5EF4-FFF2-40B4-BE49-F238E27FC236}">
              <a16:creationId xmlns:a16="http://schemas.microsoft.com/office/drawing/2014/main" id="{6F73D279-C325-4E2E-B570-4AF27B73098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83" name="Text Box 1">
          <a:extLst>
            <a:ext uri="{FF2B5EF4-FFF2-40B4-BE49-F238E27FC236}">
              <a16:creationId xmlns:a16="http://schemas.microsoft.com/office/drawing/2014/main" id="{159315D8-A8A5-4F20-A9B1-CAF295847F2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284" name="Text Box 1">
          <a:extLst>
            <a:ext uri="{FF2B5EF4-FFF2-40B4-BE49-F238E27FC236}">
              <a16:creationId xmlns:a16="http://schemas.microsoft.com/office/drawing/2014/main" id="{843A9E5D-3237-4AC3-98E8-25980B2F89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285" name="Text Box 1">
          <a:extLst>
            <a:ext uri="{FF2B5EF4-FFF2-40B4-BE49-F238E27FC236}">
              <a16:creationId xmlns:a16="http://schemas.microsoft.com/office/drawing/2014/main" id="{01BB6841-1368-46CD-94BC-71B05A5611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6" name="Text Box 1">
          <a:extLst>
            <a:ext uri="{FF2B5EF4-FFF2-40B4-BE49-F238E27FC236}">
              <a16:creationId xmlns:a16="http://schemas.microsoft.com/office/drawing/2014/main" id="{B0098C78-F0AE-4987-8861-084F4B0A930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7" name="Text Box 1">
          <a:extLst>
            <a:ext uri="{FF2B5EF4-FFF2-40B4-BE49-F238E27FC236}">
              <a16:creationId xmlns:a16="http://schemas.microsoft.com/office/drawing/2014/main" id="{10119D86-4D38-47D1-BA83-E319AD2CDA1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8" name="Text Box 1">
          <a:extLst>
            <a:ext uri="{FF2B5EF4-FFF2-40B4-BE49-F238E27FC236}">
              <a16:creationId xmlns:a16="http://schemas.microsoft.com/office/drawing/2014/main" id="{45AA457F-732B-49DD-83C4-2CE17B4A9EB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289" name="Text Box 1">
          <a:extLst>
            <a:ext uri="{FF2B5EF4-FFF2-40B4-BE49-F238E27FC236}">
              <a16:creationId xmlns:a16="http://schemas.microsoft.com/office/drawing/2014/main" id="{82FB46ED-AFD4-4CF1-83CB-E230E06DD59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0" name="Text Box 1">
          <a:extLst>
            <a:ext uri="{FF2B5EF4-FFF2-40B4-BE49-F238E27FC236}">
              <a16:creationId xmlns:a16="http://schemas.microsoft.com/office/drawing/2014/main" id="{575BA509-EF15-4EDD-A71C-92E7C12ADA3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1" name="Text Box 1">
          <a:extLst>
            <a:ext uri="{FF2B5EF4-FFF2-40B4-BE49-F238E27FC236}">
              <a16:creationId xmlns:a16="http://schemas.microsoft.com/office/drawing/2014/main" id="{CECB6343-8BB4-4A3D-A5AE-FD10F54B1FA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2" name="Text Box 1">
          <a:extLst>
            <a:ext uri="{FF2B5EF4-FFF2-40B4-BE49-F238E27FC236}">
              <a16:creationId xmlns:a16="http://schemas.microsoft.com/office/drawing/2014/main" id="{57618C34-D8DC-41DF-890D-1FD96F7ED9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3" name="Text Box 1">
          <a:extLst>
            <a:ext uri="{FF2B5EF4-FFF2-40B4-BE49-F238E27FC236}">
              <a16:creationId xmlns:a16="http://schemas.microsoft.com/office/drawing/2014/main" id="{D17ADC37-2B51-4309-B30A-7B00DE70DA2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4" name="Text Box 1">
          <a:extLst>
            <a:ext uri="{FF2B5EF4-FFF2-40B4-BE49-F238E27FC236}">
              <a16:creationId xmlns:a16="http://schemas.microsoft.com/office/drawing/2014/main" id="{3E050922-3279-4D35-85E1-63CCC84DE69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5" name="Text Box 1">
          <a:extLst>
            <a:ext uri="{FF2B5EF4-FFF2-40B4-BE49-F238E27FC236}">
              <a16:creationId xmlns:a16="http://schemas.microsoft.com/office/drawing/2014/main" id="{1BA4F938-21F9-495E-97F6-F952522DFF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6" name="Text Box 1">
          <a:extLst>
            <a:ext uri="{FF2B5EF4-FFF2-40B4-BE49-F238E27FC236}">
              <a16:creationId xmlns:a16="http://schemas.microsoft.com/office/drawing/2014/main" id="{F96A9918-C786-4D1A-ACE8-6D13E154DC7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7" name="Text Box 1">
          <a:extLst>
            <a:ext uri="{FF2B5EF4-FFF2-40B4-BE49-F238E27FC236}">
              <a16:creationId xmlns:a16="http://schemas.microsoft.com/office/drawing/2014/main" id="{FFD2F041-1176-426A-8A12-A27D246C0D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8" name="Text Box 1">
          <a:extLst>
            <a:ext uri="{FF2B5EF4-FFF2-40B4-BE49-F238E27FC236}">
              <a16:creationId xmlns:a16="http://schemas.microsoft.com/office/drawing/2014/main" id="{8BE482F2-9A90-4AA2-98A2-91B46CE774F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299" name="Text Box 1">
          <a:extLst>
            <a:ext uri="{FF2B5EF4-FFF2-40B4-BE49-F238E27FC236}">
              <a16:creationId xmlns:a16="http://schemas.microsoft.com/office/drawing/2014/main" id="{0374D7E0-E316-4A71-96BC-7DC0A6B05A7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0" name="Text Box 1">
          <a:extLst>
            <a:ext uri="{FF2B5EF4-FFF2-40B4-BE49-F238E27FC236}">
              <a16:creationId xmlns:a16="http://schemas.microsoft.com/office/drawing/2014/main" id="{0006EF94-03CA-4BF7-B47C-DE5269D5F3C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1" name="Text Box 1">
          <a:extLst>
            <a:ext uri="{FF2B5EF4-FFF2-40B4-BE49-F238E27FC236}">
              <a16:creationId xmlns:a16="http://schemas.microsoft.com/office/drawing/2014/main" id="{72B09D89-412F-48AB-A8DC-5933FDF621D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2" name="Text Box 1">
          <a:extLst>
            <a:ext uri="{FF2B5EF4-FFF2-40B4-BE49-F238E27FC236}">
              <a16:creationId xmlns:a16="http://schemas.microsoft.com/office/drawing/2014/main" id="{FC277278-77D3-46D2-88C9-0EBA8B6903A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3" name="Text Box 1">
          <a:extLst>
            <a:ext uri="{FF2B5EF4-FFF2-40B4-BE49-F238E27FC236}">
              <a16:creationId xmlns:a16="http://schemas.microsoft.com/office/drawing/2014/main" id="{2F7D94EF-2644-4E11-9EE1-36993E23DF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4" name="Text Box 1">
          <a:extLst>
            <a:ext uri="{FF2B5EF4-FFF2-40B4-BE49-F238E27FC236}">
              <a16:creationId xmlns:a16="http://schemas.microsoft.com/office/drawing/2014/main" id="{A201DFA4-51E9-4471-A908-4A6C88BDEA7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305" name="Text Box 1">
          <a:extLst>
            <a:ext uri="{FF2B5EF4-FFF2-40B4-BE49-F238E27FC236}">
              <a16:creationId xmlns:a16="http://schemas.microsoft.com/office/drawing/2014/main" id="{AC3524C7-06B8-4D39-AD7D-D77065DCBC1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06" name="Text Box 1">
          <a:extLst>
            <a:ext uri="{FF2B5EF4-FFF2-40B4-BE49-F238E27FC236}">
              <a16:creationId xmlns:a16="http://schemas.microsoft.com/office/drawing/2014/main" id="{C06CB24D-1783-4846-8B7E-EEE2492C15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07" name="Text Box 1">
          <a:extLst>
            <a:ext uri="{FF2B5EF4-FFF2-40B4-BE49-F238E27FC236}">
              <a16:creationId xmlns:a16="http://schemas.microsoft.com/office/drawing/2014/main" id="{A42C9A39-5D01-4423-9A67-802FBAD906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08" name="Text Box 1">
          <a:extLst>
            <a:ext uri="{FF2B5EF4-FFF2-40B4-BE49-F238E27FC236}">
              <a16:creationId xmlns:a16="http://schemas.microsoft.com/office/drawing/2014/main" id="{50644B18-E05F-4DCE-927D-BB88EEF66A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09" name="Text Box 1">
          <a:extLst>
            <a:ext uri="{FF2B5EF4-FFF2-40B4-BE49-F238E27FC236}">
              <a16:creationId xmlns:a16="http://schemas.microsoft.com/office/drawing/2014/main" id="{76250827-5366-4250-9F12-1F2E11F2567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0" name="Text Box 1">
          <a:extLst>
            <a:ext uri="{FF2B5EF4-FFF2-40B4-BE49-F238E27FC236}">
              <a16:creationId xmlns:a16="http://schemas.microsoft.com/office/drawing/2014/main" id="{E635B4C5-913B-45DD-A7E5-85A91766EB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1" name="Text Box 1">
          <a:extLst>
            <a:ext uri="{FF2B5EF4-FFF2-40B4-BE49-F238E27FC236}">
              <a16:creationId xmlns:a16="http://schemas.microsoft.com/office/drawing/2014/main" id="{D7F25991-2EE7-4657-AD4A-48FD6436DC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2" name="Text Box 1">
          <a:extLst>
            <a:ext uri="{FF2B5EF4-FFF2-40B4-BE49-F238E27FC236}">
              <a16:creationId xmlns:a16="http://schemas.microsoft.com/office/drawing/2014/main" id="{E19D096B-C1EC-424F-AD08-9160FF6166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3" name="Text Box 1">
          <a:extLst>
            <a:ext uri="{FF2B5EF4-FFF2-40B4-BE49-F238E27FC236}">
              <a16:creationId xmlns:a16="http://schemas.microsoft.com/office/drawing/2014/main" id="{3FD62960-E4FB-4866-8D96-F5944FDE4D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14" name="Text Box 1">
          <a:extLst>
            <a:ext uri="{FF2B5EF4-FFF2-40B4-BE49-F238E27FC236}">
              <a16:creationId xmlns:a16="http://schemas.microsoft.com/office/drawing/2014/main" id="{F1EFF533-19A0-489E-9679-D9A4FB24D9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15" name="Text Box 1">
          <a:extLst>
            <a:ext uri="{FF2B5EF4-FFF2-40B4-BE49-F238E27FC236}">
              <a16:creationId xmlns:a16="http://schemas.microsoft.com/office/drawing/2014/main" id="{CAB26660-A33F-47E2-BA9C-59D7B90BF43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16" name="Text Box 1">
          <a:extLst>
            <a:ext uri="{FF2B5EF4-FFF2-40B4-BE49-F238E27FC236}">
              <a16:creationId xmlns:a16="http://schemas.microsoft.com/office/drawing/2014/main" id="{8F9F828B-785C-473F-AE97-8301BB8D229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17" name="Text Box 1">
          <a:extLst>
            <a:ext uri="{FF2B5EF4-FFF2-40B4-BE49-F238E27FC236}">
              <a16:creationId xmlns:a16="http://schemas.microsoft.com/office/drawing/2014/main" id="{67A59F5C-FE80-4628-8F38-EFDC021365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8" name="Text Box 1">
          <a:extLst>
            <a:ext uri="{FF2B5EF4-FFF2-40B4-BE49-F238E27FC236}">
              <a16:creationId xmlns:a16="http://schemas.microsoft.com/office/drawing/2014/main" id="{94124237-2DEA-46D4-9A0F-4ED20B910D1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19" name="Text Box 1">
          <a:extLst>
            <a:ext uri="{FF2B5EF4-FFF2-40B4-BE49-F238E27FC236}">
              <a16:creationId xmlns:a16="http://schemas.microsoft.com/office/drawing/2014/main" id="{4B7D3CBB-97E4-457F-94B9-56D078AEF68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0" name="Text Box 1">
          <a:extLst>
            <a:ext uri="{FF2B5EF4-FFF2-40B4-BE49-F238E27FC236}">
              <a16:creationId xmlns:a16="http://schemas.microsoft.com/office/drawing/2014/main" id="{BCA7BC3C-9CB5-499C-B6A4-8C90B2BD06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1" name="Text Box 1">
          <a:extLst>
            <a:ext uri="{FF2B5EF4-FFF2-40B4-BE49-F238E27FC236}">
              <a16:creationId xmlns:a16="http://schemas.microsoft.com/office/drawing/2014/main" id="{DED8D3BE-1B38-4B92-A7AC-08831412E68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22" name="Text Box 1">
          <a:extLst>
            <a:ext uri="{FF2B5EF4-FFF2-40B4-BE49-F238E27FC236}">
              <a16:creationId xmlns:a16="http://schemas.microsoft.com/office/drawing/2014/main" id="{E1A24F9F-8B58-47E2-B631-15CF9F618C3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23" name="Text Box 1">
          <a:extLst>
            <a:ext uri="{FF2B5EF4-FFF2-40B4-BE49-F238E27FC236}">
              <a16:creationId xmlns:a16="http://schemas.microsoft.com/office/drawing/2014/main" id="{D49B5D58-4F93-4228-B4DD-4356F7F002B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24" name="Text Box 1">
          <a:extLst>
            <a:ext uri="{FF2B5EF4-FFF2-40B4-BE49-F238E27FC236}">
              <a16:creationId xmlns:a16="http://schemas.microsoft.com/office/drawing/2014/main" id="{4E3FBCE3-1533-4214-998F-A018848E272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25" name="Text Box 1">
          <a:extLst>
            <a:ext uri="{FF2B5EF4-FFF2-40B4-BE49-F238E27FC236}">
              <a16:creationId xmlns:a16="http://schemas.microsoft.com/office/drawing/2014/main" id="{FB2BCD1E-C481-49E9-8506-0D922AF525E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6" name="Text Box 1">
          <a:extLst>
            <a:ext uri="{FF2B5EF4-FFF2-40B4-BE49-F238E27FC236}">
              <a16:creationId xmlns:a16="http://schemas.microsoft.com/office/drawing/2014/main" id="{4342EE08-EB90-4F72-8252-7E54CC810CE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7" name="Text Box 1">
          <a:extLst>
            <a:ext uri="{FF2B5EF4-FFF2-40B4-BE49-F238E27FC236}">
              <a16:creationId xmlns:a16="http://schemas.microsoft.com/office/drawing/2014/main" id="{1CFA1224-E515-4C32-90D5-914AF51630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8" name="Text Box 1">
          <a:extLst>
            <a:ext uri="{FF2B5EF4-FFF2-40B4-BE49-F238E27FC236}">
              <a16:creationId xmlns:a16="http://schemas.microsoft.com/office/drawing/2014/main" id="{F1CCB7A3-60EB-46F3-88DF-8A3BE9E9388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29" name="Text Box 1">
          <a:extLst>
            <a:ext uri="{FF2B5EF4-FFF2-40B4-BE49-F238E27FC236}">
              <a16:creationId xmlns:a16="http://schemas.microsoft.com/office/drawing/2014/main" id="{EAA1AA88-04C8-40F9-AB42-51606461C2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30" name="Text Box 1">
          <a:extLst>
            <a:ext uri="{FF2B5EF4-FFF2-40B4-BE49-F238E27FC236}">
              <a16:creationId xmlns:a16="http://schemas.microsoft.com/office/drawing/2014/main" id="{951D28F2-C5B8-4DEB-B072-D2913969A31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31" name="Text Box 1">
          <a:extLst>
            <a:ext uri="{FF2B5EF4-FFF2-40B4-BE49-F238E27FC236}">
              <a16:creationId xmlns:a16="http://schemas.microsoft.com/office/drawing/2014/main" id="{057A07C0-A80B-4F8C-B912-91D1E67B4B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32" name="Text Box 1">
          <a:extLst>
            <a:ext uri="{FF2B5EF4-FFF2-40B4-BE49-F238E27FC236}">
              <a16:creationId xmlns:a16="http://schemas.microsoft.com/office/drawing/2014/main" id="{80D3F0E4-C7EB-4042-8A71-19C0A813DF4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33" name="Text Box 1">
          <a:extLst>
            <a:ext uri="{FF2B5EF4-FFF2-40B4-BE49-F238E27FC236}">
              <a16:creationId xmlns:a16="http://schemas.microsoft.com/office/drawing/2014/main" id="{C9B8FFFD-67DD-4340-A34B-E17CFEE4807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34" name="Text Box 1">
          <a:extLst>
            <a:ext uri="{FF2B5EF4-FFF2-40B4-BE49-F238E27FC236}">
              <a16:creationId xmlns:a16="http://schemas.microsoft.com/office/drawing/2014/main" id="{089BAD68-11D5-4129-8560-D705B2C37A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35" name="Text Box 1">
          <a:extLst>
            <a:ext uri="{FF2B5EF4-FFF2-40B4-BE49-F238E27FC236}">
              <a16:creationId xmlns:a16="http://schemas.microsoft.com/office/drawing/2014/main" id="{F7703E4E-8CEB-4BB4-8FF4-E5660E15A48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36" name="Text Box 1">
          <a:extLst>
            <a:ext uri="{FF2B5EF4-FFF2-40B4-BE49-F238E27FC236}">
              <a16:creationId xmlns:a16="http://schemas.microsoft.com/office/drawing/2014/main" id="{51E23F10-A266-45B4-9666-8974765F15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37" name="Text Box 1">
          <a:extLst>
            <a:ext uri="{FF2B5EF4-FFF2-40B4-BE49-F238E27FC236}">
              <a16:creationId xmlns:a16="http://schemas.microsoft.com/office/drawing/2014/main" id="{CAF674C9-301F-4A76-8547-4967D29B6C7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38" name="Text Box 1">
          <a:extLst>
            <a:ext uri="{FF2B5EF4-FFF2-40B4-BE49-F238E27FC236}">
              <a16:creationId xmlns:a16="http://schemas.microsoft.com/office/drawing/2014/main" id="{155349B9-343C-4FC1-AF3C-CCEBEE10A78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39" name="Text Box 1">
          <a:extLst>
            <a:ext uri="{FF2B5EF4-FFF2-40B4-BE49-F238E27FC236}">
              <a16:creationId xmlns:a16="http://schemas.microsoft.com/office/drawing/2014/main" id="{998E4092-D58D-4276-ABB9-0085C8BA97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340" name="Text Box 1">
          <a:extLst>
            <a:ext uri="{FF2B5EF4-FFF2-40B4-BE49-F238E27FC236}">
              <a16:creationId xmlns:a16="http://schemas.microsoft.com/office/drawing/2014/main" id="{6F01FC35-C46C-4AF1-8963-D7699EEEFD6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41" name="Text Box 1">
          <a:extLst>
            <a:ext uri="{FF2B5EF4-FFF2-40B4-BE49-F238E27FC236}">
              <a16:creationId xmlns:a16="http://schemas.microsoft.com/office/drawing/2014/main" id="{D5F808F6-F920-45F2-8A5B-E956D1514C4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2" name="Text Box 1">
          <a:extLst>
            <a:ext uri="{FF2B5EF4-FFF2-40B4-BE49-F238E27FC236}">
              <a16:creationId xmlns:a16="http://schemas.microsoft.com/office/drawing/2014/main" id="{9FF1618A-9BAA-47DC-A8DD-F9DA9AE282D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3" name="Text Box 1">
          <a:extLst>
            <a:ext uri="{FF2B5EF4-FFF2-40B4-BE49-F238E27FC236}">
              <a16:creationId xmlns:a16="http://schemas.microsoft.com/office/drawing/2014/main" id="{5EDB7644-D91E-490C-9B12-44599D325D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4" name="Text Box 1">
          <a:extLst>
            <a:ext uri="{FF2B5EF4-FFF2-40B4-BE49-F238E27FC236}">
              <a16:creationId xmlns:a16="http://schemas.microsoft.com/office/drawing/2014/main" id="{59F09020-CD87-4989-AC7F-07D9962C42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5" name="Text Box 1">
          <a:extLst>
            <a:ext uri="{FF2B5EF4-FFF2-40B4-BE49-F238E27FC236}">
              <a16:creationId xmlns:a16="http://schemas.microsoft.com/office/drawing/2014/main" id="{3DDEE56C-E364-4457-8511-FCA366D2789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46" name="Text Box 1">
          <a:extLst>
            <a:ext uri="{FF2B5EF4-FFF2-40B4-BE49-F238E27FC236}">
              <a16:creationId xmlns:a16="http://schemas.microsoft.com/office/drawing/2014/main" id="{262F0549-F25E-4448-BEBE-75A7B6BD60D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7" name="Text Box 1">
          <a:extLst>
            <a:ext uri="{FF2B5EF4-FFF2-40B4-BE49-F238E27FC236}">
              <a16:creationId xmlns:a16="http://schemas.microsoft.com/office/drawing/2014/main" id="{D19E47B2-5F6A-4421-B1A8-D160EB7F69E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48" name="Text Box 1">
          <a:extLst>
            <a:ext uri="{FF2B5EF4-FFF2-40B4-BE49-F238E27FC236}">
              <a16:creationId xmlns:a16="http://schemas.microsoft.com/office/drawing/2014/main" id="{B83A4ED8-8759-48F4-B64B-254FB54D1B0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49" name="Text Box 1">
          <a:extLst>
            <a:ext uri="{FF2B5EF4-FFF2-40B4-BE49-F238E27FC236}">
              <a16:creationId xmlns:a16="http://schemas.microsoft.com/office/drawing/2014/main" id="{5B48448C-74B1-4AD1-9836-480FC7937E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50" name="Text Box 1">
          <a:extLst>
            <a:ext uri="{FF2B5EF4-FFF2-40B4-BE49-F238E27FC236}">
              <a16:creationId xmlns:a16="http://schemas.microsoft.com/office/drawing/2014/main" id="{7BB84AA8-AD16-4FA6-A166-F24F8E62287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51" name="Text Box 1">
          <a:extLst>
            <a:ext uri="{FF2B5EF4-FFF2-40B4-BE49-F238E27FC236}">
              <a16:creationId xmlns:a16="http://schemas.microsoft.com/office/drawing/2014/main" id="{9B186C99-D4A7-4217-972A-856F98BF3B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52" name="Text Box 1">
          <a:extLst>
            <a:ext uri="{FF2B5EF4-FFF2-40B4-BE49-F238E27FC236}">
              <a16:creationId xmlns:a16="http://schemas.microsoft.com/office/drawing/2014/main" id="{35586BF8-9C0C-43AB-9F18-995C9098F60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53" name="Text Box 1">
          <a:extLst>
            <a:ext uri="{FF2B5EF4-FFF2-40B4-BE49-F238E27FC236}">
              <a16:creationId xmlns:a16="http://schemas.microsoft.com/office/drawing/2014/main" id="{CA39ABB1-80B9-4E6A-87F7-1C815CCB8D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54" name="Text Box 1">
          <a:extLst>
            <a:ext uri="{FF2B5EF4-FFF2-40B4-BE49-F238E27FC236}">
              <a16:creationId xmlns:a16="http://schemas.microsoft.com/office/drawing/2014/main" id="{9EF7926C-1718-49D6-AD93-3A26C93999C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55" name="Text Box 1">
          <a:extLst>
            <a:ext uri="{FF2B5EF4-FFF2-40B4-BE49-F238E27FC236}">
              <a16:creationId xmlns:a16="http://schemas.microsoft.com/office/drawing/2014/main" id="{839E61B4-B836-4D2A-9258-81C8B01855D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56" name="Text Box 1">
          <a:extLst>
            <a:ext uri="{FF2B5EF4-FFF2-40B4-BE49-F238E27FC236}">
              <a16:creationId xmlns:a16="http://schemas.microsoft.com/office/drawing/2014/main" id="{7B5CB088-9FFA-47E2-9EB8-9408B1C93B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57" name="Text Box 1">
          <a:extLst>
            <a:ext uri="{FF2B5EF4-FFF2-40B4-BE49-F238E27FC236}">
              <a16:creationId xmlns:a16="http://schemas.microsoft.com/office/drawing/2014/main" id="{FF1A14AB-C16D-4B64-BDDB-7E8F4BAEA1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58" name="Text Box 1">
          <a:extLst>
            <a:ext uri="{FF2B5EF4-FFF2-40B4-BE49-F238E27FC236}">
              <a16:creationId xmlns:a16="http://schemas.microsoft.com/office/drawing/2014/main" id="{F63351DB-60AE-44AD-A361-41F42396CAD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59" name="Text Box 1">
          <a:extLst>
            <a:ext uri="{FF2B5EF4-FFF2-40B4-BE49-F238E27FC236}">
              <a16:creationId xmlns:a16="http://schemas.microsoft.com/office/drawing/2014/main" id="{8EA10950-D6AB-420A-BE57-AF2ECFB937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60" name="Text Box 1">
          <a:extLst>
            <a:ext uri="{FF2B5EF4-FFF2-40B4-BE49-F238E27FC236}">
              <a16:creationId xmlns:a16="http://schemas.microsoft.com/office/drawing/2014/main" id="{BB69340B-4EE7-4337-86B5-D1865B634F0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61" name="Text Box 1">
          <a:extLst>
            <a:ext uri="{FF2B5EF4-FFF2-40B4-BE49-F238E27FC236}">
              <a16:creationId xmlns:a16="http://schemas.microsoft.com/office/drawing/2014/main" id="{F9E75454-D613-4CCF-A9D7-0CA04381B12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62" name="Text Box 1">
          <a:extLst>
            <a:ext uri="{FF2B5EF4-FFF2-40B4-BE49-F238E27FC236}">
              <a16:creationId xmlns:a16="http://schemas.microsoft.com/office/drawing/2014/main" id="{38F6DA04-139E-46C3-8422-7D236187FE8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63" name="Text Box 1">
          <a:extLst>
            <a:ext uri="{FF2B5EF4-FFF2-40B4-BE49-F238E27FC236}">
              <a16:creationId xmlns:a16="http://schemas.microsoft.com/office/drawing/2014/main" id="{4A8CD91B-B3D0-4263-9988-2A64B395656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64" name="Text Box 1">
          <a:extLst>
            <a:ext uri="{FF2B5EF4-FFF2-40B4-BE49-F238E27FC236}">
              <a16:creationId xmlns:a16="http://schemas.microsoft.com/office/drawing/2014/main" id="{C4C175CF-D819-4C0B-9DD9-7EC8678B6A5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65" name="Text Box 1">
          <a:extLst>
            <a:ext uri="{FF2B5EF4-FFF2-40B4-BE49-F238E27FC236}">
              <a16:creationId xmlns:a16="http://schemas.microsoft.com/office/drawing/2014/main" id="{6C7E3047-42AC-4548-BE42-8A1A1745C05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66" name="Text Box 1">
          <a:extLst>
            <a:ext uri="{FF2B5EF4-FFF2-40B4-BE49-F238E27FC236}">
              <a16:creationId xmlns:a16="http://schemas.microsoft.com/office/drawing/2014/main" id="{A57AC352-8113-4CEA-9CE7-1B836651F2B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67" name="Text Box 1">
          <a:extLst>
            <a:ext uri="{FF2B5EF4-FFF2-40B4-BE49-F238E27FC236}">
              <a16:creationId xmlns:a16="http://schemas.microsoft.com/office/drawing/2014/main" id="{6F5CBC61-5C2D-41C5-BA9F-1B244075EE8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68" name="Text Box 1">
          <a:extLst>
            <a:ext uri="{FF2B5EF4-FFF2-40B4-BE49-F238E27FC236}">
              <a16:creationId xmlns:a16="http://schemas.microsoft.com/office/drawing/2014/main" id="{CBD53436-BEDB-4618-AA90-E06DF09A24E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69" name="Text Box 1">
          <a:extLst>
            <a:ext uri="{FF2B5EF4-FFF2-40B4-BE49-F238E27FC236}">
              <a16:creationId xmlns:a16="http://schemas.microsoft.com/office/drawing/2014/main" id="{0DF89183-A7D3-4567-8A9E-E48330B3CF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70" name="Text Box 1">
          <a:extLst>
            <a:ext uri="{FF2B5EF4-FFF2-40B4-BE49-F238E27FC236}">
              <a16:creationId xmlns:a16="http://schemas.microsoft.com/office/drawing/2014/main" id="{25158EAE-DF89-4F52-B088-F6F2FBDDDC4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71" name="Text Box 1">
          <a:extLst>
            <a:ext uri="{FF2B5EF4-FFF2-40B4-BE49-F238E27FC236}">
              <a16:creationId xmlns:a16="http://schemas.microsoft.com/office/drawing/2014/main" id="{0A1CA8CF-CE1E-462D-ABDD-318C1E66B5F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EBA22D7B-3702-4591-9C8B-B68A01A981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73" name="Text Box 1">
          <a:extLst>
            <a:ext uri="{FF2B5EF4-FFF2-40B4-BE49-F238E27FC236}">
              <a16:creationId xmlns:a16="http://schemas.microsoft.com/office/drawing/2014/main" id="{C5268AA0-AAD4-4767-BE03-08B238AE63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74" name="Text Box 1">
          <a:extLst>
            <a:ext uri="{FF2B5EF4-FFF2-40B4-BE49-F238E27FC236}">
              <a16:creationId xmlns:a16="http://schemas.microsoft.com/office/drawing/2014/main" id="{81264CDE-6191-49B2-88CF-A125A18672E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75" name="Text Box 1">
          <a:extLst>
            <a:ext uri="{FF2B5EF4-FFF2-40B4-BE49-F238E27FC236}">
              <a16:creationId xmlns:a16="http://schemas.microsoft.com/office/drawing/2014/main" id="{75061AC3-20DD-452F-A406-DD7EF867E5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76" name="Text Box 1">
          <a:extLst>
            <a:ext uri="{FF2B5EF4-FFF2-40B4-BE49-F238E27FC236}">
              <a16:creationId xmlns:a16="http://schemas.microsoft.com/office/drawing/2014/main" id="{DCA30D60-2AC0-4FB8-BF64-D0C9ABB5B4A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77" name="Text Box 1">
          <a:extLst>
            <a:ext uri="{FF2B5EF4-FFF2-40B4-BE49-F238E27FC236}">
              <a16:creationId xmlns:a16="http://schemas.microsoft.com/office/drawing/2014/main" id="{A11471DD-DEEC-4F20-8DAC-AF309B1165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78" name="Text Box 1">
          <a:extLst>
            <a:ext uri="{FF2B5EF4-FFF2-40B4-BE49-F238E27FC236}">
              <a16:creationId xmlns:a16="http://schemas.microsoft.com/office/drawing/2014/main" id="{54AD8595-235D-484E-BF2A-AF5B691FF1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79" name="Text Box 1">
          <a:extLst>
            <a:ext uri="{FF2B5EF4-FFF2-40B4-BE49-F238E27FC236}">
              <a16:creationId xmlns:a16="http://schemas.microsoft.com/office/drawing/2014/main" id="{03CB8BE3-0C87-4072-B650-F61E16D3B7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80" name="Text Box 1">
          <a:extLst>
            <a:ext uri="{FF2B5EF4-FFF2-40B4-BE49-F238E27FC236}">
              <a16:creationId xmlns:a16="http://schemas.microsoft.com/office/drawing/2014/main" id="{50090C9E-05B3-42DF-9D68-76050677BAC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81" name="Text Box 1">
          <a:extLst>
            <a:ext uri="{FF2B5EF4-FFF2-40B4-BE49-F238E27FC236}">
              <a16:creationId xmlns:a16="http://schemas.microsoft.com/office/drawing/2014/main" id="{D2D8B1E4-EC60-4219-8F31-C020CD6CCB4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82" name="Text Box 1">
          <a:extLst>
            <a:ext uri="{FF2B5EF4-FFF2-40B4-BE49-F238E27FC236}">
              <a16:creationId xmlns:a16="http://schemas.microsoft.com/office/drawing/2014/main" id="{059A544C-F804-43AA-B1CF-1728F6815D8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83" name="Text Box 1">
          <a:extLst>
            <a:ext uri="{FF2B5EF4-FFF2-40B4-BE49-F238E27FC236}">
              <a16:creationId xmlns:a16="http://schemas.microsoft.com/office/drawing/2014/main" id="{0DE098FF-163D-4DF1-A1FB-2CCE44A847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84" name="Text Box 1">
          <a:extLst>
            <a:ext uri="{FF2B5EF4-FFF2-40B4-BE49-F238E27FC236}">
              <a16:creationId xmlns:a16="http://schemas.microsoft.com/office/drawing/2014/main" id="{6A6A7E71-E2AC-4504-8F83-73276686A1C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85" name="Text Box 1">
          <a:extLst>
            <a:ext uri="{FF2B5EF4-FFF2-40B4-BE49-F238E27FC236}">
              <a16:creationId xmlns:a16="http://schemas.microsoft.com/office/drawing/2014/main" id="{2BEF196A-F3E6-4785-A746-7CD2D0D265C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86" name="Text Box 1">
          <a:extLst>
            <a:ext uri="{FF2B5EF4-FFF2-40B4-BE49-F238E27FC236}">
              <a16:creationId xmlns:a16="http://schemas.microsoft.com/office/drawing/2014/main" id="{AAFE806F-3302-44A9-8029-FFA245C2EDA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87" name="Text Box 1">
          <a:extLst>
            <a:ext uri="{FF2B5EF4-FFF2-40B4-BE49-F238E27FC236}">
              <a16:creationId xmlns:a16="http://schemas.microsoft.com/office/drawing/2014/main" id="{3976098D-A5D8-45B9-9432-56536C6BAC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88" name="Text Box 1">
          <a:extLst>
            <a:ext uri="{FF2B5EF4-FFF2-40B4-BE49-F238E27FC236}">
              <a16:creationId xmlns:a16="http://schemas.microsoft.com/office/drawing/2014/main" id="{9203D165-10CC-4C10-941B-F957CA8838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89" name="Text Box 1">
          <a:extLst>
            <a:ext uri="{FF2B5EF4-FFF2-40B4-BE49-F238E27FC236}">
              <a16:creationId xmlns:a16="http://schemas.microsoft.com/office/drawing/2014/main" id="{E941487A-9BEE-45B8-BBCD-9E45FDD4184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66DE3CD6-C169-4AFB-882E-3356B01CEA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91" name="Text Box 1">
          <a:extLst>
            <a:ext uri="{FF2B5EF4-FFF2-40B4-BE49-F238E27FC236}">
              <a16:creationId xmlns:a16="http://schemas.microsoft.com/office/drawing/2014/main" id="{CF9166DC-63D5-46F2-B7D7-B98CEF70028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92" name="Text Box 1">
          <a:extLst>
            <a:ext uri="{FF2B5EF4-FFF2-40B4-BE49-F238E27FC236}">
              <a16:creationId xmlns:a16="http://schemas.microsoft.com/office/drawing/2014/main" id="{C63530CF-FB94-4C81-B8BB-5E8ADC61D4C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93" name="Text Box 1">
          <a:extLst>
            <a:ext uri="{FF2B5EF4-FFF2-40B4-BE49-F238E27FC236}">
              <a16:creationId xmlns:a16="http://schemas.microsoft.com/office/drawing/2014/main" id="{0BE51AE2-C6BB-4022-9BCE-21966DE4ACC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94" name="Text Box 1">
          <a:extLst>
            <a:ext uri="{FF2B5EF4-FFF2-40B4-BE49-F238E27FC236}">
              <a16:creationId xmlns:a16="http://schemas.microsoft.com/office/drawing/2014/main" id="{B84C6A14-1F27-4E72-B6CD-670081112F4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95" name="Text Box 1">
          <a:extLst>
            <a:ext uri="{FF2B5EF4-FFF2-40B4-BE49-F238E27FC236}">
              <a16:creationId xmlns:a16="http://schemas.microsoft.com/office/drawing/2014/main" id="{0CA3D348-0345-46B0-8571-6B7C0682CEC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396" name="Text Box 1">
          <a:extLst>
            <a:ext uri="{FF2B5EF4-FFF2-40B4-BE49-F238E27FC236}">
              <a16:creationId xmlns:a16="http://schemas.microsoft.com/office/drawing/2014/main" id="{11C22443-18F0-4486-962A-8B07F38D19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397" name="Text Box 1">
          <a:extLst>
            <a:ext uri="{FF2B5EF4-FFF2-40B4-BE49-F238E27FC236}">
              <a16:creationId xmlns:a16="http://schemas.microsoft.com/office/drawing/2014/main" id="{6A0AAA6C-59BC-4B28-B684-1C46F91995B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98" name="Text Box 1">
          <a:extLst>
            <a:ext uri="{FF2B5EF4-FFF2-40B4-BE49-F238E27FC236}">
              <a16:creationId xmlns:a16="http://schemas.microsoft.com/office/drawing/2014/main" id="{F0DF02B0-A0FF-45B8-A793-6BA3F6C85BC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399" name="Text Box 1">
          <a:extLst>
            <a:ext uri="{FF2B5EF4-FFF2-40B4-BE49-F238E27FC236}">
              <a16:creationId xmlns:a16="http://schemas.microsoft.com/office/drawing/2014/main" id="{E567EC39-2140-4E27-B506-CE544C3FB5D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0" name="Text Box 1">
          <a:extLst>
            <a:ext uri="{FF2B5EF4-FFF2-40B4-BE49-F238E27FC236}">
              <a16:creationId xmlns:a16="http://schemas.microsoft.com/office/drawing/2014/main" id="{F57E0771-02DE-484E-A34B-BAD30ECE555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1" name="Text Box 1">
          <a:extLst>
            <a:ext uri="{FF2B5EF4-FFF2-40B4-BE49-F238E27FC236}">
              <a16:creationId xmlns:a16="http://schemas.microsoft.com/office/drawing/2014/main" id="{F6002C82-E719-46C1-BC40-214D2CEB146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02" name="Text Box 1">
          <a:extLst>
            <a:ext uri="{FF2B5EF4-FFF2-40B4-BE49-F238E27FC236}">
              <a16:creationId xmlns:a16="http://schemas.microsoft.com/office/drawing/2014/main" id="{34F10496-CBE7-4EAB-83D9-04DA20DFE2F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03" name="Text Box 1">
          <a:extLst>
            <a:ext uri="{FF2B5EF4-FFF2-40B4-BE49-F238E27FC236}">
              <a16:creationId xmlns:a16="http://schemas.microsoft.com/office/drawing/2014/main" id="{D2C60003-8E4C-46A8-AD0B-A9B51DCD4A5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04" name="Text Box 1">
          <a:extLst>
            <a:ext uri="{FF2B5EF4-FFF2-40B4-BE49-F238E27FC236}">
              <a16:creationId xmlns:a16="http://schemas.microsoft.com/office/drawing/2014/main" id="{EB8995B1-22C6-417D-93F9-C513379EA4D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05" name="Text Box 1">
          <a:extLst>
            <a:ext uri="{FF2B5EF4-FFF2-40B4-BE49-F238E27FC236}">
              <a16:creationId xmlns:a16="http://schemas.microsoft.com/office/drawing/2014/main" id="{E59AAC47-70C0-4587-ACC5-4DDF7D0F5C5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6" name="Text Box 1">
          <a:extLst>
            <a:ext uri="{FF2B5EF4-FFF2-40B4-BE49-F238E27FC236}">
              <a16:creationId xmlns:a16="http://schemas.microsoft.com/office/drawing/2014/main" id="{5D050F58-92CB-4265-BFC9-9450A52D3E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7" name="Text Box 1">
          <a:extLst>
            <a:ext uri="{FF2B5EF4-FFF2-40B4-BE49-F238E27FC236}">
              <a16:creationId xmlns:a16="http://schemas.microsoft.com/office/drawing/2014/main" id="{D4999A28-53E4-444A-B7BE-760CB67C679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8" name="Text Box 1">
          <a:extLst>
            <a:ext uri="{FF2B5EF4-FFF2-40B4-BE49-F238E27FC236}">
              <a16:creationId xmlns:a16="http://schemas.microsoft.com/office/drawing/2014/main" id="{4C82C27E-5EA6-497F-B6DC-FC89A404DC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09" name="Text Box 1">
          <a:extLst>
            <a:ext uri="{FF2B5EF4-FFF2-40B4-BE49-F238E27FC236}">
              <a16:creationId xmlns:a16="http://schemas.microsoft.com/office/drawing/2014/main" id="{DD33D11D-A762-402A-9333-717D67EDCF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10" name="Text Box 1">
          <a:extLst>
            <a:ext uri="{FF2B5EF4-FFF2-40B4-BE49-F238E27FC236}">
              <a16:creationId xmlns:a16="http://schemas.microsoft.com/office/drawing/2014/main" id="{529C779C-644F-43E7-B73E-3D110ABBF12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11" name="Text Box 1">
          <a:extLst>
            <a:ext uri="{FF2B5EF4-FFF2-40B4-BE49-F238E27FC236}">
              <a16:creationId xmlns:a16="http://schemas.microsoft.com/office/drawing/2014/main" id="{5C87833D-CECF-489D-BAEB-D915347AC39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12" name="Text Box 1">
          <a:extLst>
            <a:ext uri="{FF2B5EF4-FFF2-40B4-BE49-F238E27FC236}">
              <a16:creationId xmlns:a16="http://schemas.microsoft.com/office/drawing/2014/main" id="{B415D0A6-EAEF-45A5-A239-65B4D6D2CD7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13" name="Text Box 1">
          <a:extLst>
            <a:ext uri="{FF2B5EF4-FFF2-40B4-BE49-F238E27FC236}">
              <a16:creationId xmlns:a16="http://schemas.microsoft.com/office/drawing/2014/main" id="{05DD2F86-2A3C-404A-8408-ACC83D0F90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14" name="Text Box 1">
          <a:extLst>
            <a:ext uri="{FF2B5EF4-FFF2-40B4-BE49-F238E27FC236}">
              <a16:creationId xmlns:a16="http://schemas.microsoft.com/office/drawing/2014/main" id="{4CF20BB8-E527-410C-8B67-283348C3F6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15" name="Text Box 1">
          <a:extLst>
            <a:ext uri="{FF2B5EF4-FFF2-40B4-BE49-F238E27FC236}">
              <a16:creationId xmlns:a16="http://schemas.microsoft.com/office/drawing/2014/main" id="{9536AB4C-00BA-43C8-92C5-E096DEB5598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16" name="Text Box 1">
          <a:extLst>
            <a:ext uri="{FF2B5EF4-FFF2-40B4-BE49-F238E27FC236}">
              <a16:creationId xmlns:a16="http://schemas.microsoft.com/office/drawing/2014/main" id="{43901E68-9921-4A27-B3C0-667F07A9434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417" name="Text Box 1">
          <a:extLst>
            <a:ext uri="{FF2B5EF4-FFF2-40B4-BE49-F238E27FC236}">
              <a16:creationId xmlns:a16="http://schemas.microsoft.com/office/drawing/2014/main" id="{6B1C3693-6916-451D-881C-857E7CB67BD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18" name="Text Box 1">
          <a:extLst>
            <a:ext uri="{FF2B5EF4-FFF2-40B4-BE49-F238E27FC236}">
              <a16:creationId xmlns:a16="http://schemas.microsoft.com/office/drawing/2014/main" id="{9F43396A-799B-4FA5-B4F7-E567FB2F1B2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19" name="Text Box 1">
          <a:extLst>
            <a:ext uri="{FF2B5EF4-FFF2-40B4-BE49-F238E27FC236}">
              <a16:creationId xmlns:a16="http://schemas.microsoft.com/office/drawing/2014/main" id="{1C48B50B-F01A-4755-B658-5F9F230DAF1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20" name="Text Box 1">
          <a:extLst>
            <a:ext uri="{FF2B5EF4-FFF2-40B4-BE49-F238E27FC236}">
              <a16:creationId xmlns:a16="http://schemas.microsoft.com/office/drawing/2014/main" id="{C65C8E28-3EE7-471C-9C06-75415259B5C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21" name="Text Box 1">
          <a:extLst>
            <a:ext uri="{FF2B5EF4-FFF2-40B4-BE49-F238E27FC236}">
              <a16:creationId xmlns:a16="http://schemas.microsoft.com/office/drawing/2014/main" id="{894F2F56-01C9-4B53-869D-70726FC133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22" name="Text Box 1">
          <a:extLst>
            <a:ext uri="{FF2B5EF4-FFF2-40B4-BE49-F238E27FC236}">
              <a16:creationId xmlns:a16="http://schemas.microsoft.com/office/drawing/2014/main" id="{DF65F975-359F-4B97-980C-527693A48F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23" name="Text Box 1">
          <a:extLst>
            <a:ext uri="{FF2B5EF4-FFF2-40B4-BE49-F238E27FC236}">
              <a16:creationId xmlns:a16="http://schemas.microsoft.com/office/drawing/2014/main" id="{40306F22-96E2-4364-81B7-EE179E1A0B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24" name="Text Box 1">
          <a:extLst>
            <a:ext uri="{FF2B5EF4-FFF2-40B4-BE49-F238E27FC236}">
              <a16:creationId xmlns:a16="http://schemas.microsoft.com/office/drawing/2014/main" id="{CA95F369-77C3-4C24-8332-47CD3052EDB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25" name="Text Box 1">
          <a:extLst>
            <a:ext uri="{FF2B5EF4-FFF2-40B4-BE49-F238E27FC236}">
              <a16:creationId xmlns:a16="http://schemas.microsoft.com/office/drawing/2014/main" id="{30B3398F-BA27-49ED-8D03-3B82E1483DF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8681FA2-F65F-45C0-BFE7-A03A58F5D88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27" name="Text Box 1">
          <a:extLst>
            <a:ext uri="{FF2B5EF4-FFF2-40B4-BE49-F238E27FC236}">
              <a16:creationId xmlns:a16="http://schemas.microsoft.com/office/drawing/2014/main" id="{A6EE6353-D910-4494-BA1A-43C624BE027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28" name="Text Box 1">
          <a:extLst>
            <a:ext uri="{FF2B5EF4-FFF2-40B4-BE49-F238E27FC236}">
              <a16:creationId xmlns:a16="http://schemas.microsoft.com/office/drawing/2014/main" id="{CD38A252-451A-4576-BE94-B9C3EDD6D3D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29" name="Text Box 1">
          <a:extLst>
            <a:ext uri="{FF2B5EF4-FFF2-40B4-BE49-F238E27FC236}">
              <a16:creationId xmlns:a16="http://schemas.microsoft.com/office/drawing/2014/main" id="{C3EA3C61-B56C-46AB-9E92-A539AF5A58A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0" name="Text Box 1">
          <a:extLst>
            <a:ext uri="{FF2B5EF4-FFF2-40B4-BE49-F238E27FC236}">
              <a16:creationId xmlns:a16="http://schemas.microsoft.com/office/drawing/2014/main" id="{26DA06A3-B997-48D1-BE68-0A51E7E21FF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1" name="Text Box 1">
          <a:extLst>
            <a:ext uri="{FF2B5EF4-FFF2-40B4-BE49-F238E27FC236}">
              <a16:creationId xmlns:a16="http://schemas.microsoft.com/office/drawing/2014/main" id="{30AAD814-5AB1-4B21-9902-2F25161014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2" name="Text Box 1">
          <a:extLst>
            <a:ext uri="{FF2B5EF4-FFF2-40B4-BE49-F238E27FC236}">
              <a16:creationId xmlns:a16="http://schemas.microsoft.com/office/drawing/2014/main" id="{EF89DA30-EADD-496C-B4DA-B5B25FC7FDA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3" name="Text Box 1">
          <a:extLst>
            <a:ext uri="{FF2B5EF4-FFF2-40B4-BE49-F238E27FC236}">
              <a16:creationId xmlns:a16="http://schemas.microsoft.com/office/drawing/2014/main" id="{5EBD2E7F-6370-410C-B11A-5FE9A9A322E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34" name="Text Box 1">
          <a:extLst>
            <a:ext uri="{FF2B5EF4-FFF2-40B4-BE49-F238E27FC236}">
              <a16:creationId xmlns:a16="http://schemas.microsoft.com/office/drawing/2014/main" id="{407FE15D-39D2-4258-B833-94FA220F636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35" name="Text Box 1">
          <a:extLst>
            <a:ext uri="{FF2B5EF4-FFF2-40B4-BE49-F238E27FC236}">
              <a16:creationId xmlns:a16="http://schemas.microsoft.com/office/drawing/2014/main" id="{07D48199-B53B-4729-BDEC-374DDA9645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36" name="Text Box 1">
          <a:extLst>
            <a:ext uri="{FF2B5EF4-FFF2-40B4-BE49-F238E27FC236}">
              <a16:creationId xmlns:a16="http://schemas.microsoft.com/office/drawing/2014/main" id="{37251E88-66DF-4A66-AAC4-E22414B43C7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37" name="Text Box 1">
          <a:extLst>
            <a:ext uri="{FF2B5EF4-FFF2-40B4-BE49-F238E27FC236}">
              <a16:creationId xmlns:a16="http://schemas.microsoft.com/office/drawing/2014/main" id="{6B2C5980-7427-4EEE-B2F8-E94B7C3A3A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8" name="Text Box 1">
          <a:extLst>
            <a:ext uri="{FF2B5EF4-FFF2-40B4-BE49-F238E27FC236}">
              <a16:creationId xmlns:a16="http://schemas.microsoft.com/office/drawing/2014/main" id="{5AB56C30-CE89-46E6-A7A1-66C2F52D645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39" name="Text Box 1">
          <a:extLst>
            <a:ext uri="{FF2B5EF4-FFF2-40B4-BE49-F238E27FC236}">
              <a16:creationId xmlns:a16="http://schemas.microsoft.com/office/drawing/2014/main" id="{912B2130-66DC-438E-9661-42C42DD5E18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40" name="Text Box 1">
          <a:extLst>
            <a:ext uri="{FF2B5EF4-FFF2-40B4-BE49-F238E27FC236}">
              <a16:creationId xmlns:a16="http://schemas.microsoft.com/office/drawing/2014/main" id="{91BFE0AA-515C-489E-B63D-CC01136BA69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41" name="Text Box 1">
          <a:extLst>
            <a:ext uri="{FF2B5EF4-FFF2-40B4-BE49-F238E27FC236}">
              <a16:creationId xmlns:a16="http://schemas.microsoft.com/office/drawing/2014/main" id="{D18B5840-EB16-48FF-91DE-0F804C4A5B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2" name="Text Box 1">
          <a:extLst>
            <a:ext uri="{FF2B5EF4-FFF2-40B4-BE49-F238E27FC236}">
              <a16:creationId xmlns:a16="http://schemas.microsoft.com/office/drawing/2014/main" id="{71E90918-F2A4-4BCD-880E-E51C3849712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3" name="Text Box 1">
          <a:extLst>
            <a:ext uri="{FF2B5EF4-FFF2-40B4-BE49-F238E27FC236}">
              <a16:creationId xmlns:a16="http://schemas.microsoft.com/office/drawing/2014/main" id="{73B98CE0-6024-458E-ADCD-69CF891FCF7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4" name="Text Box 1">
          <a:extLst>
            <a:ext uri="{FF2B5EF4-FFF2-40B4-BE49-F238E27FC236}">
              <a16:creationId xmlns:a16="http://schemas.microsoft.com/office/drawing/2014/main" id="{1055231A-40F7-4E47-8895-C7EE3100B2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5" name="Text Box 1">
          <a:extLst>
            <a:ext uri="{FF2B5EF4-FFF2-40B4-BE49-F238E27FC236}">
              <a16:creationId xmlns:a16="http://schemas.microsoft.com/office/drawing/2014/main" id="{E43842D7-D55A-48B9-B155-729B856B34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6" name="Text Box 1">
          <a:extLst>
            <a:ext uri="{FF2B5EF4-FFF2-40B4-BE49-F238E27FC236}">
              <a16:creationId xmlns:a16="http://schemas.microsoft.com/office/drawing/2014/main" id="{1AB2DDDC-9574-4F7B-8F6C-0ABB801CDEA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7" name="Text Box 1">
          <a:extLst>
            <a:ext uri="{FF2B5EF4-FFF2-40B4-BE49-F238E27FC236}">
              <a16:creationId xmlns:a16="http://schemas.microsoft.com/office/drawing/2014/main" id="{C9F3D1EC-CB37-427A-BB84-6D12F6BC232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8" name="Text Box 1">
          <a:extLst>
            <a:ext uri="{FF2B5EF4-FFF2-40B4-BE49-F238E27FC236}">
              <a16:creationId xmlns:a16="http://schemas.microsoft.com/office/drawing/2014/main" id="{164FEAB7-E369-4981-9E7D-2E72CCC6481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49" name="Text Box 1">
          <a:extLst>
            <a:ext uri="{FF2B5EF4-FFF2-40B4-BE49-F238E27FC236}">
              <a16:creationId xmlns:a16="http://schemas.microsoft.com/office/drawing/2014/main" id="{44F6A99A-1452-4144-9C03-7260AE0DFA5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0" name="Text Box 1">
          <a:extLst>
            <a:ext uri="{FF2B5EF4-FFF2-40B4-BE49-F238E27FC236}">
              <a16:creationId xmlns:a16="http://schemas.microsoft.com/office/drawing/2014/main" id="{AC7F4F08-3149-4DFA-BADC-36CF2BBD97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1" name="Text Box 1">
          <a:extLst>
            <a:ext uri="{FF2B5EF4-FFF2-40B4-BE49-F238E27FC236}">
              <a16:creationId xmlns:a16="http://schemas.microsoft.com/office/drawing/2014/main" id="{30EC26C4-90A0-4DE4-8CC5-18A5DE5E7E5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2" name="Text Box 1">
          <a:extLst>
            <a:ext uri="{FF2B5EF4-FFF2-40B4-BE49-F238E27FC236}">
              <a16:creationId xmlns:a16="http://schemas.microsoft.com/office/drawing/2014/main" id="{B4C76488-ACC0-454B-8C18-9684A6F1A39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3" name="Text Box 1">
          <a:extLst>
            <a:ext uri="{FF2B5EF4-FFF2-40B4-BE49-F238E27FC236}">
              <a16:creationId xmlns:a16="http://schemas.microsoft.com/office/drawing/2014/main" id="{208511C5-02B2-4D1A-B7C8-8735AA0477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4" name="Text Box 1">
          <a:extLst>
            <a:ext uri="{FF2B5EF4-FFF2-40B4-BE49-F238E27FC236}">
              <a16:creationId xmlns:a16="http://schemas.microsoft.com/office/drawing/2014/main" id="{C668CFE0-B6D6-451A-BD84-5F7ACE9049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5" name="Text Box 1">
          <a:extLst>
            <a:ext uri="{FF2B5EF4-FFF2-40B4-BE49-F238E27FC236}">
              <a16:creationId xmlns:a16="http://schemas.microsoft.com/office/drawing/2014/main" id="{4EC4016D-4270-42B6-8732-7A6035D9FBA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6" name="Text Box 1">
          <a:extLst>
            <a:ext uri="{FF2B5EF4-FFF2-40B4-BE49-F238E27FC236}">
              <a16:creationId xmlns:a16="http://schemas.microsoft.com/office/drawing/2014/main" id="{36C41ED2-3D45-4F03-AE1B-9AD67C9725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457" name="Text Box 1">
          <a:extLst>
            <a:ext uri="{FF2B5EF4-FFF2-40B4-BE49-F238E27FC236}">
              <a16:creationId xmlns:a16="http://schemas.microsoft.com/office/drawing/2014/main" id="{F05B4EF1-C774-4851-982A-93DA61F6443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58" name="Text Box 1">
          <a:extLst>
            <a:ext uri="{FF2B5EF4-FFF2-40B4-BE49-F238E27FC236}">
              <a16:creationId xmlns:a16="http://schemas.microsoft.com/office/drawing/2014/main" id="{699675E0-3294-4454-8E98-49C1CBCEB1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59" name="Text Box 1">
          <a:extLst>
            <a:ext uri="{FF2B5EF4-FFF2-40B4-BE49-F238E27FC236}">
              <a16:creationId xmlns:a16="http://schemas.microsoft.com/office/drawing/2014/main" id="{E80905A7-C3B3-4D02-9C92-5B25ED26472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60" name="Text Box 1">
          <a:extLst>
            <a:ext uri="{FF2B5EF4-FFF2-40B4-BE49-F238E27FC236}">
              <a16:creationId xmlns:a16="http://schemas.microsoft.com/office/drawing/2014/main" id="{011A8E90-9798-43CB-A0F0-0C82AAC95E2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61" name="Text Box 1">
          <a:extLst>
            <a:ext uri="{FF2B5EF4-FFF2-40B4-BE49-F238E27FC236}">
              <a16:creationId xmlns:a16="http://schemas.microsoft.com/office/drawing/2014/main" id="{4B4133ED-1C15-401D-8040-B9B6CE54D20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62" name="Text Box 1">
          <a:extLst>
            <a:ext uri="{FF2B5EF4-FFF2-40B4-BE49-F238E27FC236}">
              <a16:creationId xmlns:a16="http://schemas.microsoft.com/office/drawing/2014/main" id="{D8076A9A-AB25-41C8-B155-73F3B1C8F6F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63" name="Text Box 1">
          <a:extLst>
            <a:ext uri="{FF2B5EF4-FFF2-40B4-BE49-F238E27FC236}">
              <a16:creationId xmlns:a16="http://schemas.microsoft.com/office/drawing/2014/main" id="{6001C20C-6F68-424A-B29B-C6B40FF29C0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64" name="Text Box 1">
          <a:extLst>
            <a:ext uri="{FF2B5EF4-FFF2-40B4-BE49-F238E27FC236}">
              <a16:creationId xmlns:a16="http://schemas.microsoft.com/office/drawing/2014/main" id="{FA5D21CA-F018-4E53-B139-0F8CA71061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65" name="Text Box 1">
          <a:extLst>
            <a:ext uri="{FF2B5EF4-FFF2-40B4-BE49-F238E27FC236}">
              <a16:creationId xmlns:a16="http://schemas.microsoft.com/office/drawing/2014/main" id="{A665535D-7412-4BD8-9EF8-7E6D1F5770E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66" name="Text Box 1">
          <a:extLst>
            <a:ext uri="{FF2B5EF4-FFF2-40B4-BE49-F238E27FC236}">
              <a16:creationId xmlns:a16="http://schemas.microsoft.com/office/drawing/2014/main" id="{DA6099A9-2622-419D-9608-1A0B90D79B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67" name="Text Box 1">
          <a:extLst>
            <a:ext uri="{FF2B5EF4-FFF2-40B4-BE49-F238E27FC236}">
              <a16:creationId xmlns:a16="http://schemas.microsoft.com/office/drawing/2014/main" id="{346A3E98-0D6D-4517-94C5-E2B8EAD42CC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68" name="Text Box 1">
          <a:extLst>
            <a:ext uri="{FF2B5EF4-FFF2-40B4-BE49-F238E27FC236}">
              <a16:creationId xmlns:a16="http://schemas.microsoft.com/office/drawing/2014/main" id="{C816FABB-3C6A-4A9F-B7E9-D8D995FAD33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69" name="Text Box 1">
          <a:extLst>
            <a:ext uri="{FF2B5EF4-FFF2-40B4-BE49-F238E27FC236}">
              <a16:creationId xmlns:a16="http://schemas.microsoft.com/office/drawing/2014/main" id="{E0C18F95-32F6-46B7-9289-F9F07CFC1C2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0" name="Text Box 1">
          <a:extLst>
            <a:ext uri="{FF2B5EF4-FFF2-40B4-BE49-F238E27FC236}">
              <a16:creationId xmlns:a16="http://schemas.microsoft.com/office/drawing/2014/main" id="{9C8D7B62-BC04-46CD-B823-B48A1076CD4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1" name="Text Box 1">
          <a:extLst>
            <a:ext uri="{FF2B5EF4-FFF2-40B4-BE49-F238E27FC236}">
              <a16:creationId xmlns:a16="http://schemas.microsoft.com/office/drawing/2014/main" id="{FFAAC293-3391-4F91-B625-BDF578F919D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2" name="Text Box 1">
          <a:extLst>
            <a:ext uri="{FF2B5EF4-FFF2-40B4-BE49-F238E27FC236}">
              <a16:creationId xmlns:a16="http://schemas.microsoft.com/office/drawing/2014/main" id="{D76C778B-CB1E-4B90-B5E7-3F4CD052142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3" name="Text Box 1">
          <a:extLst>
            <a:ext uri="{FF2B5EF4-FFF2-40B4-BE49-F238E27FC236}">
              <a16:creationId xmlns:a16="http://schemas.microsoft.com/office/drawing/2014/main" id="{702DE6C2-0FD7-4A0B-AE68-D853F3A5381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74" name="Text Box 1">
          <a:extLst>
            <a:ext uri="{FF2B5EF4-FFF2-40B4-BE49-F238E27FC236}">
              <a16:creationId xmlns:a16="http://schemas.microsoft.com/office/drawing/2014/main" id="{4E499947-BD9F-4671-9F63-E72F825BF20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75" name="Text Box 1">
          <a:extLst>
            <a:ext uri="{FF2B5EF4-FFF2-40B4-BE49-F238E27FC236}">
              <a16:creationId xmlns:a16="http://schemas.microsoft.com/office/drawing/2014/main" id="{A527389F-BFFC-4F50-A645-865D33D5D2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76" name="Text Box 1">
          <a:extLst>
            <a:ext uri="{FF2B5EF4-FFF2-40B4-BE49-F238E27FC236}">
              <a16:creationId xmlns:a16="http://schemas.microsoft.com/office/drawing/2014/main" id="{46F5523A-C890-4E4B-AF67-75CEF78DCD2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77" name="Text Box 1">
          <a:extLst>
            <a:ext uri="{FF2B5EF4-FFF2-40B4-BE49-F238E27FC236}">
              <a16:creationId xmlns:a16="http://schemas.microsoft.com/office/drawing/2014/main" id="{A5AC9C05-30F3-4867-B7E8-4DE3E825335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8" name="Text Box 1">
          <a:extLst>
            <a:ext uri="{FF2B5EF4-FFF2-40B4-BE49-F238E27FC236}">
              <a16:creationId xmlns:a16="http://schemas.microsoft.com/office/drawing/2014/main" id="{026261B2-A9A8-4B47-828A-2916E63E4A3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79" name="Text Box 1">
          <a:extLst>
            <a:ext uri="{FF2B5EF4-FFF2-40B4-BE49-F238E27FC236}">
              <a16:creationId xmlns:a16="http://schemas.microsoft.com/office/drawing/2014/main" id="{55D37A93-B0EC-4B52-9489-5B807FB7AE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0" name="Text Box 1">
          <a:extLst>
            <a:ext uri="{FF2B5EF4-FFF2-40B4-BE49-F238E27FC236}">
              <a16:creationId xmlns:a16="http://schemas.microsoft.com/office/drawing/2014/main" id="{CF1E41FD-1066-4B90-A369-0DAB54DE3B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1" name="Text Box 1">
          <a:extLst>
            <a:ext uri="{FF2B5EF4-FFF2-40B4-BE49-F238E27FC236}">
              <a16:creationId xmlns:a16="http://schemas.microsoft.com/office/drawing/2014/main" id="{F325AF72-AA66-48FA-A1F7-1DCFF410969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82" name="Text Box 1">
          <a:extLst>
            <a:ext uri="{FF2B5EF4-FFF2-40B4-BE49-F238E27FC236}">
              <a16:creationId xmlns:a16="http://schemas.microsoft.com/office/drawing/2014/main" id="{7AEC7E7C-8F83-4730-950E-A8F5974882A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83" name="Text Box 1">
          <a:extLst>
            <a:ext uri="{FF2B5EF4-FFF2-40B4-BE49-F238E27FC236}">
              <a16:creationId xmlns:a16="http://schemas.microsoft.com/office/drawing/2014/main" id="{325C2DDB-3B4E-4261-8182-B28707B43BD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84" name="Text Box 1">
          <a:extLst>
            <a:ext uri="{FF2B5EF4-FFF2-40B4-BE49-F238E27FC236}">
              <a16:creationId xmlns:a16="http://schemas.microsoft.com/office/drawing/2014/main" id="{3FD1F185-8E51-462D-A37E-83800382F0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85" name="Text Box 1">
          <a:extLst>
            <a:ext uri="{FF2B5EF4-FFF2-40B4-BE49-F238E27FC236}">
              <a16:creationId xmlns:a16="http://schemas.microsoft.com/office/drawing/2014/main" id="{69E23E5B-A9ED-4763-B2DF-B888A61F1A9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6" name="Text Box 1">
          <a:extLst>
            <a:ext uri="{FF2B5EF4-FFF2-40B4-BE49-F238E27FC236}">
              <a16:creationId xmlns:a16="http://schemas.microsoft.com/office/drawing/2014/main" id="{D7A83921-F6CB-483A-9FA4-9906EB74FB9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7" name="Text Box 1">
          <a:extLst>
            <a:ext uri="{FF2B5EF4-FFF2-40B4-BE49-F238E27FC236}">
              <a16:creationId xmlns:a16="http://schemas.microsoft.com/office/drawing/2014/main" id="{825039C1-ECD3-46DF-82A8-C236928395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8" name="Text Box 1">
          <a:extLst>
            <a:ext uri="{FF2B5EF4-FFF2-40B4-BE49-F238E27FC236}">
              <a16:creationId xmlns:a16="http://schemas.microsoft.com/office/drawing/2014/main" id="{4AE125E5-9E6E-4AEB-8F84-9A003B508A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89" name="Text Box 1">
          <a:extLst>
            <a:ext uri="{FF2B5EF4-FFF2-40B4-BE49-F238E27FC236}">
              <a16:creationId xmlns:a16="http://schemas.microsoft.com/office/drawing/2014/main" id="{0B1CE22F-BBC6-4582-B573-52AAA26FEEF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90" name="Text Box 1">
          <a:extLst>
            <a:ext uri="{FF2B5EF4-FFF2-40B4-BE49-F238E27FC236}">
              <a16:creationId xmlns:a16="http://schemas.microsoft.com/office/drawing/2014/main" id="{410A7F55-B4AB-4FE1-B329-4BD07F3DA92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91" name="Text Box 1">
          <a:extLst>
            <a:ext uri="{FF2B5EF4-FFF2-40B4-BE49-F238E27FC236}">
              <a16:creationId xmlns:a16="http://schemas.microsoft.com/office/drawing/2014/main" id="{BA01F568-26D4-4EA8-A920-A9B10840CF0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492" name="Text Box 1">
          <a:extLst>
            <a:ext uri="{FF2B5EF4-FFF2-40B4-BE49-F238E27FC236}">
              <a16:creationId xmlns:a16="http://schemas.microsoft.com/office/drawing/2014/main" id="{FB9EFBB2-50A8-4AE5-A010-CD43BA307C2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93" name="Text Box 1">
          <a:extLst>
            <a:ext uri="{FF2B5EF4-FFF2-40B4-BE49-F238E27FC236}">
              <a16:creationId xmlns:a16="http://schemas.microsoft.com/office/drawing/2014/main" id="{BB5F75E5-B8D0-4903-B01D-CEFB6BCB0D0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94" name="Text Box 1">
          <a:extLst>
            <a:ext uri="{FF2B5EF4-FFF2-40B4-BE49-F238E27FC236}">
              <a16:creationId xmlns:a16="http://schemas.microsoft.com/office/drawing/2014/main" id="{2878D9E4-A34D-493A-9D9F-922E2432324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95" name="Text Box 1">
          <a:extLst>
            <a:ext uri="{FF2B5EF4-FFF2-40B4-BE49-F238E27FC236}">
              <a16:creationId xmlns:a16="http://schemas.microsoft.com/office/drawing/2014/main" id="{B795F2E2-283F-416F-9BF6-8F82589FF0C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96" name="Text Box 1">
          <a:extLst>
            <a:ext uri="{FF2B5EF4-FFF2-40B4-BE49-F238E27FC236}">
              <a16:creationId xmlns:a16="http://schemas.microsoft.com/office/drawing/2014/main" id="{CC915DF0-8574-42EF-9FF5-9408F6B473F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97" name="Text Box 1">
          <a:extLst>
            <a:ext uri="{FF2B5EF4-FFF2-40B4-BE49-F238E27FC236}">
              <a16:creationId xmlns:a16="http://schemas.microsoft.com/office/drawing/2014/main" id="{7721ADBC-5EA5-4C20-A50C-580FBB754D0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498" name="Text Box 1">
          <a:extLst>
            <a:ext uri="{FF2B5EF4-FFF2-40B4-BE49-F238E27FC236}">
              <a16:creationId xmlns:a16="http://schemas.microsoft.com/office/drawing/2014/main" id="{220293BA-E8EB-47F3-90A8-32F022373F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499" name="Text Box 1">
          <a:extLst>
            <a:ext uri="{FF2B5EF4-FFF2-40B4-BE49-F238E27FC236}">
              <a16:creationId xmlns:a16="http://schemas.microsoft.com/office/drawing/2014/main" id="{5A966470-7167-45C7-B22D-4E36B624DF9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00" name="Text Box 1">
          <a:extLst>
            <a:ext uri="{FF2B5EF4-FFF2-40B4-BE49-F238E27FC236}">
              <a16:creationId xmlns:a16="http://schemas.microsoft.com/office/drawing/2014/main" id="{C675CEF8-231A-495C-BDBD-DCE7D062F9A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01" name="Text Box 1">
          <a:extLst>
            <a:ext uri="{FF2B5EF4-FFF2-40B4-BE49-F238E27FC236}">
              <a16:creationId xmlns:a16="http://schemas.microsoft.com/office/drawing/2014/main" id="{118F8BBC-B513-4523-810E-D1ADDF6DF6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02" name="Text Box 1">
          <a:extLst>
            <a:ext uri="{FF2B5EF4-FFF2-40B4-BE49-F238E27FC236}">
              <a16:creationId xmlns:a16="http://schemas.microsoft.com/office/drawing/2014/main" id="{3B735414-E3BC-4F20-B6A9-F67FC8B161A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03" name="Text Box 1">
          <a:extLst>
            <a:ext uri="{FF2B5EF4-FFF2-40B4-BE49-F238E27FC236}">
              <a16:creationId xmlns:a16="http://schemas.microsoft.com/office/drawing/2014/main" id="{AA1A09A0-7A46-4583-80B3-A94E750B9E1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04" name="Text Box 1">
          <a:extLst>
            <a:ext uri="{FF2B5EF4-FFF2-40B4-BE49-F238E27FC236}">
              <a16:creationId xmlns:a16="http://schemas.microsoft.com/office/drawing/2014/main" id="{06A8FF00-A6B7-4159-A305-E99AD13C3D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05" name="Text Box 1">
          <a:extLst>
            <a:ext uri="{FF2B5EF4-FFF2-40B4-BE49-F238E27FC236}">
              <a16:creationId xmlns:a16="http://schemas.microsoft.com/office/drawing/2014/main" id="{7B899E8B-4FC9-4EC2-B634-F1B189F7122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06" name="Text Box 1">
          <a:extLst>
            <a:ext uri="{FF2B5EF4-FFF2-40B4-BE49-F238E27FC236}">
              <a16:creationId xmlns:a16="http://schemas.microsoft.com/office/drawing/2014/main" id="{2AB8426D-57A6-4E9F-AF04-68979CAD39F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07" name="Text Box 1">
          <a:extLst>
            <a:ext uri="{FF2B5EF4-FFF2-40B4-BE49-F238E27FC236}">
              <a16:creationId xmlns:a16="http://schemas.microsoft.com/office/drawing/2014/main" id="{76CD7CD5-9814-4AEB-ADA3-5D60C9B397F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08" name="Text Box 1">
          <a:extLst>
            <a:ext uri="{FF2B5EF4-FFF2-40B4-BE49-F238E27FC236}">
              <a16:creationId xmlns:a16="http://schemas.microsoft.com/office/drawing/2014/main" id="{B37C8600-BF95-41F6-830B-45B993AD3BB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09" name="Text Box 1">
          <a:extLst>
            <a:ext uri="{FF2B5EF4-FFF2-40B4-BE49-F238E27FC236}">
              <a16:creationId xmlns:a16="http://schemas.microsoft.com/office/drawing/2014/main" id="{006FA5EB-BDAF-4FAB-8BC6-BD653F53533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10" name="Text Box 1">
          <a:extLst>
            <a:ext uri="{FF2B5EF4-FFF2-40B4-BE49-F238E27FC236}">
              <a16:creationId xmlns:a16="http://schemas.microsoft.com/office/drawing/2014/main" id="{4215980A-66B3-49E9-917C-A1A7DC4E64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11" name="Text Box 1">
          <a:extLst>
            <a:ext uri="{FF2B5EF4-FFF2-40B4-BE49-F238E27FC236}">
              <a16:creationId xmlns:a16="http://schemas.microsoft.com/office/drawing/2014/main" id="{6E214D5E-8764-4FED-818E-DC95737B29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12" name="Text Box 1">
          <a:extLst>
            <a:ext uri="{FF2B5EF4-FFF2-40B4-BE49-F238E27FC236}">
              <a16:creationId xmlns:a16="http://schemas.microsoft.com/office/drawing/2014/main" id="{7206A1A9-1DB0-42F3-B7AC-5A80A7130DE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13" name="Text Box 1">
          <a:extLst>
            <a:ext uri="{FF2B5EF4-FFF2-40B4-BE49-F238E27FC236}">
              <a16:creationId xmlns:a16="http://schemas.microsoft.com/office/drawing/2014/main" id="{34A34B11-5811-4962-B238-E2D1F81246A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14" name="Text Box 1">
          <a:extLst>
            <a:ext uri="{FF2B5EF4-FFF2-40B4-BE49-F238E27FC236}">
              <a16:creationId xmlns:a16="http://schemas.microsoft.com/office/drawing/2014/main" id="{E3F725F3-9304-4876-BB73-76A247F5E46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15" name="Text Box 1">
          <a:extLst>
            <a:ext uri="{FF2B5EF4-FFF2-40B4-BE49-F238E27FC236}">
              <a16:creationId xmlns:a16="http://schemas.microsoft.com/office/drawing/2014/main" id="{01D3516D-6043-4F42-B829-FE62FA82CEB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16" name="Text Box 1">
          <a:extLst>
            <a:ext uri="{FF2B5EF4-FFF2-40B4-BE49-F238E27FC236}">
              <a16:creationId xmlns:a16="http://schemas.microsoft.com/office/drawing/2014/main" id="{FEC4F0EF-3514-44CE-B855-0405DB0115D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17" name="Text Box 1">
          <a:extLst>
            <a:ext uri="{FF2B5EF4-FFF2-40B4-BE49-F238E27FC236}">
              <a16:creationId xmlns:a16="http://schemas.microsoft.com/office/drawing/2014/main" id="{A0341C5A-15BF-4F46-956E-7EEB63B75B0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18" name="Text Box 1">
          <a:extLst>
            <a:ext uri="{FF2B5EF4-FFF2-40B4-BE49-F238E27FC236}">
              <a16:creationId xmlns:a16="http://schemas.microsoft.com/office/drawing/2014/main" id="{AEE39350-F58F-4CCD-92BD-398AD34260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19" name="Text Box 1">
          <a:extLst>
            <a:ext uri="{FF2B5EF4-FFF2-40B4-BE49-F238E27FC236}">
              <a16:creationId xmlns:a16="http://schemas.microsoft.com/office/drawing/2014/main" id="{C321D9DB-0127-47FB-9F8D-AE5E651251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0" name="Text Box 1">
          <a:extLst>
            <a:ext uri="{FF2B5EF4-FFF2-40B4-BE49-F238E27FC236}">
              <a16:creationId xmlns:a16="http://schemas.microsoft.com/office/drawing/2014/main" id="{C29405BD-43F5-46D4-B77C-D619298E76B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1" name="Text Box 1">
          <a:extLst>
            <a:ext uri="{FF2B5EF4-FFF2-40B4-BE49-F238E27FC236}">
              <a16:creationId xmlns:a16="http://schemas.microsoft.com/office/drawing/2014/main" id="{3D1E3064-39DA-47D6-9729-55DE710E87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22" name="Text Box 1">
          <a:extLst>
            <a:ext uri="{FF2B5EF4-FFF2-40B4-BE49-F238E27FC236}">
              <a16:creationId xmlns:a16="http://schemas.microsoft.com/office/drawing/2014/main" id="{0CDA583C-92D1-485E-8382-2E2D850ACD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23" name="Text Box 1">
          <a:extLst>
            <a:ext uri="{FF2B5EF4-FFF2-40B4-BE49-F238E27FC236}">
              <a16:creationId xmlns:a16="http://schemas.microsoft.com/office/drawing/2014/main" id="{F2074243-FD7E-4F08-AEEC-8AD4C8C56C7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24" name="Text Box 1">
          <a:extLst>
            <a:ext uri="{FF2B5EF4-FFF2-40B4-BE49-F238E27FC236}">
              <a16:creationId xmlns:a16="http://schemas.microsoft.com/office/drawing/2014/main" id="{640B1B10-D053-41E4-8C7A-1CFE3C55759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25" name="Text Box 1">
          <a:extLst>
            <a:ext uri="{FF2B5EF4-FFF2-40B4-BE49-F238E27FC236}">
              <a16:creationId xmlns:a16="http://schemas.microsoft.com/office/drawing/2014/main" id="{0F4C837D-DD6D-4DD0-A4D7-A392DDBB613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6" name="Text Box 1">
          <a:extLst>
            <a:ext uri="{FF2B5EF4-FFF2-40B4-BE49-F238E27FC236}">
              <a16:creationId xmlns:a16="http://schemas.microsoft.com/office/drawing/2014/main" id="{2F4C91EA-7711-4FB7-AF28-B737167766C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58C35C34-24BD-4F2B-9AB9-CEF5597B9BD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8" name="Text Box 1">
          <a:extLst>
            <a:ext uri="{FF2B5EF4-FFF2-40B4-BE49-F238E27FC236}">
              <a16:creationId xmlns:a16="http://schemas.microsoft.com/office/drawing/2014/main" id="{AAFF1F40-3B0D-48CA-836B-844762C12E3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29" name="Text Box 1">
          <a:extLst>
            <a:ext uri="{FF2B5EF4-FFF2-40B4-BE49-F238E27FC236}">
              <a16:creationId xmlns:a16="http://schemas.microsoft.com/office/drawing/2014/main" id="{CB4DFF0F-3F01-4309-87A9-94D600DC30E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0" name="Text Box 1">
          <a:extLst>
            <a:ext uri="{FF2B5EF4-FFF2-40B4-BE49-F238E27FC236}">
              <a16:creationId xmlns:a16="http://schemas.microsoft.com/office/drawing/2014/main" id="{929C3396-9C30-4FDE-ADDF-BFA3E767346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1" name="Text Box 1">
          <a:extLst>
            <a:ext uri="{FF2B5EF4-FFF2-40B4-BE49-F238E27FC236}">
              <a16:creationId xmlns:a16="http://schemas.microsoft.com/office/drawing/2014/main" id="{29521F69-093C-478F-AEDC-1AF52029A4B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2" name="Text Box 1">
          <a:extLst>
            <a:ext uri="{FF2B5EF4-FFF2-40B4-BE49-F238E27FC236}">
              <a16:creationId xmlns:a16="http://schemas.microsoft.com/office/drawing/2014/main" id="{B5A4BD59-B5FB-4494-AE31-0A2205907EF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3" name="Text Box 1">
          <a:extLst>
            <a:ext uri="{FF2B5EF4-FFF2-40B4-BE49-F238E27FC236}">
              <a16:creationId xmlns:a16="http://schemas.microsoft.com/office/drawing/2014/main" id="{C70AFD63-A972-4083-9EA0-D0BE54EC566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4" name="Text Box 1">
          <a:extLst>
            <a:ext uri="{FF2B5EF4-FFF2-40B4-BE49-F238E27FC236}">
              <a16:creationId xmlns:a16="http://schemas.microsoft.com/office/drawing/2014/main" id="{6CD41EF7-71CB-40D1-9383-6D5CD227D1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5" name="Text Box 1">
          <a:extLst>
            <a:ext uri="{FF2B5EF4-FFF2-40B4-BE49-F238E27FC236}">
              <a16:creationId xmlns:a16="http://schemas.microsoft.com/office/drawing/2014/main" id="{6CA3A509-7A0A-4081-AA07-468C11C8544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6" name="Text Box 1">
          <a:extLst>
            <a:ext uri="{FF2B5EF4-FFF2-40B4-BE49-F238E27FC236}">
              <a16:creationId xmlns:a16="http://schemas.microsoft.com/office/drawing/2014/main" id="{945E4E9D-6809-493A-8D56-61C8DCB5DA5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7" name="Text Box 1">
          <a:extLst>
            <a:ext uri="{FF2B5EF4-FFF2-40B4-BE49-F238E27FC236}">
              <a16:creationId xmlns:a16="http://schemas.microsoft.com/office/drawing/2014/main" id="{82A02CEB-9A08-4D72-B788-E40180B86D7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8" name="Text Box 1">
          <a:extLst>
            <a:ext uri="{FF2B5EF4-FFF2-40B4-BE49-F238E27FC236}">
              <a16:creationId xmlns:a16="http://schemas.microsoft.com/office/drawing/2014/main" id="{1DF020DD-A044-421A-ACFD-E6FBA54161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39" name="Text Box 1">
          <a:extLst>
            <a:ext uri="{FF2B5EF4-FFF2-40B4-BE49-F238E27FC236}">
              <a16:creationId xmlns:a16="http://schemas.microsoft.com/office/drawing/2014/main" id="{2BF6BC31-5DC3-4141-A62E-A8E46A57281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0" name="Text Box 1">
          <a:extLst>
            <a:ext uri="{FF2B5EF4-FFF2-40B4-BE49-F238E27FC236}">
              <a16:creationId xmlns:a16="http://schemas.microsoft.com/office/drawing/2014/main" id="{787AC7CA-834F-42C6-ACA2-485E3B74480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1" name="Text Box 1">
          <a:extLst>
            <a:ext uri="{FF2B5EF4-FFF2-40B4-BE49-F238E27FC236}">
              <a16:creationId xmlns:a16="http://schemas.microsoft.com/office/drawing/2014/main" id="{CE23EEF1-895C-4D98-B521-FF7698DEB67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2" name="Text Box 1">
          <a:extLst>
            <a:ext uri="{FF2B5EF4-FFF2-40B4-BE49-F238E27FC236}">
              <a16:creationId xmlns:a16="http://schemas.microsoft.com/office/drawing/2014/main" id="{A83ACBBE-8D44-4F1A-9A32-0A6B9518321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3" name="Text Box 1">
          <a:extLst>
            <a:ext uri="{FF2B5EF4-FFF2-40B4-BE49-F238E27FC236}">
              <a16:creationId xmlns:a16="http://schemas.microsoft.com/office/drawing/2014/main" id="{52BCA745-93EA-457F-BA1F-E91791E409D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4" name="Text Box 1">
          <a:extLst>
            <a:ext uri="{FF2B5EF4-FFF2-40B4-BE49-F238E27FC236}">
              <a16:creationId xmlns:a16="http://schemas.microsoft.com/office/drawing/2014/main" id="{B11FAF58-F83B-4346-BAF9-40CDBF52EE9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545" name="Text Box 1">
          <a:extLst>
            <a:ext uri="{FF2B5EF4-FFF2-40B4-BE49-F238E27FC236}">
              <a16:creationId xmlns:a16="http://schemas.microsoft.com/office/drawing/2014/main" id="{C37DC604-1D4A-4292-B713-FE54A2B50A4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46" name="Text Box 1">
          <a:extLst>
            <a:ext uri="{FF2B5EF4-FFF2-40B4-BE49-F238E27FC236}">
              <a16:creationId xmlns:a16="http://schemas.microsoft.com/office/drawing/2014/main" id="{45B6E070-1537-4330-BC02-7C4152A7CC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47" name="Text Box 1">
          <a:extLst>
            <a:ext uri="{FF2B5EF4-FFF2-40B4-BE49-F238E27FC236}">
              <a16:creationId xmlns:a16="http://schemas.microsoft.com/office/drawing/2014/main" id="{5582542C-9698-4705-9D21-EE7C365DB3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48" name="Text Box 1">
          <a:extLst>
            <a:ext uri="{FF2B5EF4-FFF2-40B4-BE49-F238E27FC236}">
              <a16:creationId xmlns:a16="http://schemas.microsoft.com/office/drawing/2014/main" id="{D33BB25A-DFB7-4F68-A6E6-87AD1D14AD0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49" name="Text Box 1">
          <a:extLst>
            <a:ext uri="{FF2B5EF4-FFF2-40B4-BE49-F238E27FC236}">
              <a16:creationId xmlns:a16="http://schemas.microsoft.com/office/drawing/2014/main" id="{289A8F1C-F683-483D-8E55-2F998F7C810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0" name="Text Box 1">
          <a:extLst>
            <a:ext uri="{FF2B5EF4-FFF2-40B4-BE49-F238E27FC236}">
              <a16:creationId xmlns:a16="http://schemas.microsoft.com/office/drawing/2014/main" id="{19E09F76-5C1C-43C6-BA24-B1D31C75F4D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1" name="Text Box 1">
          <a:extLst>
            <a:ext uri="{FF2B5EF4-FFF2-40B4-BE49-F238E27FC236}">
              <a16:creationId xmlns:a16="http://schemas.microsoft.com/office/drawing/2014/main" id="{A93C3FE5-7201-4A98-97CF-A7D01ABBF2B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2" name="Text Box 1">
          <a:extLst>
            <a:ext uri="{FF2B5EF4-FFF2-40B4-BE49-F238E27FC236}">
              <a16:creationId xmlns:a16="http://schemas.microsoft.com/office/drawing/2014/main" id="{7F073D5E-CD74-4DFD-91AF-D0449E02CA2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3" name="Text Box 1">
          <a:extLst>
            <a:ext uri="{FF2B5EF4-FFF2-40B4-BE49-F238E27FC236}">
              <a16:creationId xmlns:a16="http://schemas.microsoft.com/office/drawing/2014/main" id="{FC306184-3964-41BF-BCDC-4568F9005B0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54" name="Text Box 1">
          <a:extLst>
            <a:ext uri="{FF2B5EF4-FFF2-40B4-BE49-F238E27FC236}">
              <a16:creationId xmlns:a16="http://schemas.microsoft.com/office/drawing/2014/main" id="{F51E891D-04A8-484C-8B10-4B624A1AD2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55" name="Text Box 1">
          <a:extLst>
            <a:ext uri="{FF2B5EF4-FFF2-40B4-BE49-F238E27FC236}">
              <a16:creationId xmlns:a16="http://schemas.microsoft.com/office/drawing/2014/main" id="{6D2929F4-DEF3-483F-8C68-F928B25282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56" name="Text Box 1">
          <a:extLst>
            <a:ext uri="{FF2B5EF4-FFF2-40B4-BE49-F238E27FC236}">
              <a16:creationId xmlns:a16="http://schemas.microsoft.com/office/drawing/2014/main" id="{556A80DB-4676-4815-9BD9-81AE1F47E5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57" name="Text Box 1">
          <a:extLst>
            <a:ext uri="{FF2B5EF4-FFF2-40B4-BE49-F238E27FC236}">
              <a16:creationId xmlns:a16="http://schemas.microsoft.com/office/drawing/2014/main" id="{1A6FFA8C-7BF1-475A-B427-2D012CA4F05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8" name="Text Box 1">
          <a:extLst>
            <a:ext uri="{FF2B5EF4-FFF2-40B4-BE49-F238E27FC236}">
              <a16:creationId xmlns:a16="http://schemas.microsoft.com/office/drawing/2014/main" id="{150FF01D-D72A-4494-B2BE-0D901625032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59" name="Text Box 1">
          <a:extLst>
            <a:ext uri="{FF2B5EF4-FFF2-40B4-BE49-F238E27FC236}">
              <a16:creationId xmlns:a16="http://schemas.microsoft.com/office/drawing/2014/main" id="{3EBA9C6A-3C9D-4B93-B890-027AFA3EB51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0" name="Text Box 1">
          <a:extLst>
            <a:ext uri="{FF2B5EF4-FFF2-40B4-BE49-F238E27FC236}">
              <a16:creationId xmlns:a16="http://schemas.microsoft.com/office/drawing/2014/main" id="{01C11AA5-5F44-45F1-AFBE-55A5699D5E8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1" name="Text Box 1">
          <a:extLst>
            <a:ext uri="{FF2B5EF4-FFF2-40B4-BE49-F238E27FC236}">
              <a16:creationId xmlns:a16="http://schemas.microsoft.com/office/drawing/2014/main" id="{A7BF4A76-9ADF-4E28-93E7-66DBA6F7DB6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62" name="Text Box 1">
          <a:extLst>
            <a:ext uri="{FF2B5EF4-FFF2-40B4-BE49-F238E27FC236}">
              <a16:creationId xmlns:a16="http://schemas.microsoft.com/office/drawing/2014/main" id="{B25D648B-660D-4BAE-B290-99E27C92F4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63" name="Text Box 1">
          <a:extLst>
            <a:ext uri="{FF2B5EF4-FFF2-40B4-BE49-F238E27FC236}">
              <a16:creationId xmlns:a16="http://schemas.microsoft.com/office/drawing/2014/main" id="{FEC03FEE-3555-498C-8AB0-F77169A7B5C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64" name="Text Box 1">
          <a:extLst>
            <a:ext uri="{FF2B5EF4-FFF2-40B4-BE49-F238E27FC236}">
              <a16:creationId xmlns:a16="http://schemas.microsoft.com/office/drawing/2014/main" id="{1574D6A5-D1EA-4DE4-98D3-021BB41BBC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65" name="Text Box 1">
          <a:extLst>
            <a:ext uri="{FF2B5EF4-FFF2-40B4-BE49-F238E27FC236}">
              <a16:creationId xmlns:a16="http://schemas.microsoft.com/office/drawing/2014/main" id="{958A199E-6902-4A2E-BDBF-9D1A5D4F8EC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6" name="Text Box 1">
          <a:extLst>
            <a:ext uri="{FF2B5EF4-FFF2-40B4-BE49-F238E27FC236}">
              <a16:creationId xmlns:a16="http://schemas.microsoft.com/office/drawing/2014/main" id="{E5974AA8-4EA2-40F9-9954-767F4A78BE4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7" name="Text Box 1">
          <a:extLst>
            <a:ext uri="{FF2B5EF4-FFF2-40B4-BE49-F238E27FC236}">
              <a16:creationId xmlns:a16="http://schemas.microsoft.com/office/drawing/2014/main" id="{26533BEE-A386-4DB3-A8CB-7225DBD3ABD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8" name="Text Box 1">
          <a:extLst>
            <a:ext uri="{FF2B5EF4-FFF2-40B4-BE49-F238E27FC236}">
              <a16:creationId xmlns:a16="http://schemas.microsoft.com/office/drawing/2014/main" id="{EF1BA323-4D21-4539-8F74-F749CF971CF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69" name="Text Box 1">
          <a:extLst>
            <a:ext uri="{FF2B5EF4-FFF2-40B4-BE49-F238E27FC236}">
              <a16:creationId xmlns:a16="http://schemas.microsoft.com/office/drawing/2014/main" id="{BDFC5D52-886F-44C5-8867-6A7F3AC84AF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70" name="Text Box 1">
          <a:extLst>
            <a:ext uri="{FF2B5EF4-FFF2-40B4-BE49-F238E27FC236}">
              <a16:creationId xmlns:a16="http://schemas.microsoft.com/office/drawing/2014/main" id="{2A271BB8-796E-489C-AD2F-3483FAEBEAE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71" name="Text Box 1">
          <a:extLst>
            <a:ext uri="{FF2B5EF4-FFF2-40B4-BE49-F238E27FC236}">
              <a16:creationId xmlns:a16="http://schemas.microsoft.com/office/drawing/2014/main" id="{A66C57A9-DDF3-473C-BE0B-B854150411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72" name="Text Box 1">
          <a:extLst>
            <a:ext uri="{FF2B5EF4-FFF2-40B4-BE49-F238E27FC236}">
              <a16:creationId xmlns:a16="http://schemas.microsoft.com/office/drawing/2014/main" id="{F1D5EFFF-5193-454B-8608-E99008915A2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73" name="Text Box 1">
          <a:extLst>
            <a:ext uri="{FF2B5EF4-FFF2-40B4-BE49-F238E27FC236}">
              <a16:creationId xmlns:a16="http://schemas.microsoft.com/office/drawing/2014/main" id="{83835E51-BC79-4E79-B259-F2D9644B073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74" name="Text Box 1">
          <a:extLst>
            <a:ext uri="{FF2B5EF4-FFF2-40B4-BE49-F238E27FC236}">
              <a16:creationId xmlns:a16="http://schemas.microsoft.com/office/drawing/2014/main" id="{A7F6D01E-8DED-494B-A26E-8BBC0B59B7D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75" name="Text Box 1">
          <a:extLst>
            <a:ext uri="{FF2B5EF4-FFF2-40B4-BE49-F238E27FC236}">
              <a16:creationId xmlns:a16="http://schemas.microsoft.com/office/drawing/2014/main" id="{695F6DC6-821D-472A-BF95-C81BA9AC6BD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76" name="Text Box 1">
          <a:extLst>
            <a:ext uri="{FF2B5EF4-FFF2-40B4-BE49-F238E27FC236}">
              <a16:creationId xmlns:a16="http://schemas.microsoft.com/office/drawing/2014/main" id="{36280864-6492-4012-B873-94911CCC59D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77" name="Text Box 1">
          <a:extLst>
            <a:ext uri="{FF2B5EF4-FFF2-40B4-BE49-F238E27FC236}">
              <a16:creationId xmlns:a16="http://schemas.microsoft.com/office/drawing/2014/main" id="{2574B0E0-98BF-4017-B32B-1BF90A31C5D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78" name="Text Box 1">
          <a:extLst>
            <a:ext uri="{FF2B5EF4-FFF2-40B4-BE49-F238E27FC236}">
              <a16:creationId xmlns:a16="http://schemas.microsoft.com/office/drawing/2014/main" id="{37E50D21-6CD2-4116-8A07-3D00CED3448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79" name="Text Box 1">
          <a:extLst>
            <a:ext uri="{FF2B5EF4-FFF2-40B4-BE49-F238E27FC236}">
              <a16:creationId xmlns:a16="http://schemas.microsoft.com/office/drawing/2014/main" id="{9D06FBD8-9596-4DA8-AD83-E40014C267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580" name="Text Box 1">
          <a:extLst>
            <a:ext uri="{FF2B5EF4-FFF2-40B4-BE49-F238E27FC236}">
              <a16:creationId xmlns:a16="http://schemas.microsoft.com/office/drawing/2014/main" id="{58F1A96E-7DAC-42C8-BDA6-2F070280C47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81" name="Text Box 1">
          <a:extLst>
            <a:ext uri="{FF2B5EF4-FFF2-40B4-BE49-F238E27FC236}">
              <a16:creationId xmlns:a16="http://schemas.microsoft.com/office/drawing/2014/main" id="{81CA12F8-FFB3-4FD3-92A6-75FDDB0D6C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2" name="Text Box 1">
          <a:extLst>
            <a:ext uri="{FF2B5EF4-FFF2-40B4-BE49-F238E27FC236}">
              <a16:creationId xmlns:a16="http://schemas.microsoft.com/office/drawing/2014/main" id="{72DC02A8-D41E-41E3-BA96-4374A02BA8F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3" name="Text Box 1">
          <a:extLst>
            <a:ext uri="{FF2B5EF4-FFF2-40B4-BE49-F238E27FC236}">
              <a16:creationId xmlns:a16="http://schemas.microsoft.com/office/drawing/2014/main" id="{607241F9-E6C9-49C4-968F-E435FAF8AA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4" name="Text Box 1">
          <a:extLst>
            <a:ext uri="{FF2B5EF4-FFF2-40B4-BE49-F238E27FC236}">
              <a16:creationId xmlns:a16="http://schemas.microsoft.com/office/drawing/2014/main" id="{D0EF81CC-3784-47F1-8AE8-8E2B2FB467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5" name="Text Box 1">
          <a:extLst>
            <a:ext uri="{FF2B5EF4-FFF2-40B4-BE49-F238E27FC236}">
              <a16:creationId xmlns:a16="http://schemas.microsoft.com/office/drawing/2014/main" id="{9FCF2D82-5865-4042-A826-509323619E0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86" name="Text Box 1">
          <a:extLst>
            <a:ext uri="{FF2B5EF4-FFF2-40B4-BE49-F238E27FC236}">
              <a16:creationId xmlns:a16="http://schemas.microsoft.com/office/drawing/2014/main" id="{1B852DFD-964D-4076-9AE2-162AD5D904B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7" name="Text Box 1">
          <a:extLst>
            <a:ext uri="{FF2B5EF4-FFF2-40B4-BE49-F238E27FC236}">
              <a16:creationId xmlns:a16="http://schemas.microsoft.com/office/drawing/2014/main" id="{55617A8B-F5D8-4399-B796-7555A49991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88" name="Text Box 1">
          <a:extLst>
            <a:ext uri="{FF2B5EF4-FFF2-40B4-BE49-F238E27FC236}">
              <a16:creationId xmlns:a16="http://schemas.microsoft.com/office/drawing/2014/main" id="{8D566AA0-391A-4C7C-AC20-B03F43FE8EE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89" name="Text Box 1">
          <a:extLst>
            <a:ext uri="{FF2B5EF4-FFF2-40B4-BE49-F238E27FC236}">
              <a16:creationId xmlns:a16="http://schemas.microsoft.com/office/drawing/2014/main" id="{DFE39E37-0065-4F89-8E76-027EEDAC73B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90" name="Text Box 1">
          <a:extLst>
            <a:ext uri="{FF2B5EF4-FFF2-40B4-BE49-F238E27FC236}">
              <a16:creationId xmlns:a16="http://schemas.microsoft.com/office/drawing/2014/main" id="{034CF7DD-C4BA-440B-A74F-523A09A61C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91" name="Text Box 1">
          <a:extLst>
            <a:ext uri="{FF2B5EF4-FFF2-40B4-BE49-F238E27FC236}">
              <a16:creationId xmlns:a16="http://schemas.microsoft.com/office/drawing/2014/main" id="{0396304A-4CC0-47B8-AE38-DB8C9968345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92" name="Text Box 1">
          <a:extLst>
            <a:ext uri="{FF2B5EF4-FFF2-40B4-BE49-F238E27FC236}">
              <a16:creationId xmlns:a16="http://schemas.microsoft.com/office/drawing/2014/main" id="{539371D4-C752-46B8-BF94-3E040DB13FD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593" name="Text Box 1">
          <a:extLst>
            <a:ext uri="{FF2B5EF4-FFF2-40B4-BE49-F238E27FC236}">
              <a16:creationId xmlns:a16="http://schemas.microsoft.com/office/drawing/2014/main" id="{95531059-83B6-426C-B7DC-C726C88D33E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94" name="Text Box 1">
          <a:extLst>
            <a:ext uri="{FF2B5EF4-FFF2-40B4-BE49-F238E27FC236}">
              <a16:creationId xmlns:a16="http://schemas.microsoft.com/office/drawing/2014/main" id="{B735C845-5838-46B1-BF8A-47F298E52A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95" name="Text Box 1">
          <a:extLst>
            <a:ext uri="{FF2B5EF4-FFF2-40B4-BE49-F238E27FC236}">
              <a16:creationId xmlns:a16="http://schemas.microsoft.com/office/drawing/2014/main" id="{71C3C09C-D9CF-4C58-B67A-E7EF81C09FE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96" name="Text Box 1">
          <a:extLst>
            <a:ext uri="{FF2B5EF4-FFF2-40B4-BE49-F238E27FC236}">
              <a16:creationId xmlns:a16="http://schemas.microsoft.com/office/drawing/2014/main" id="{5ED3224D-FA91-4C01-A294-49948831FEA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97" name="Text Box 1">
          <a:extLst>
            <a:ext uri="{FF2B5EF4-FFF2-40B4-BE49-F238E27FC236}">
              <a16:creationId xmlns:a16="http://schemas.microsoft.com/office/drawing/2014/main" id="{0DEF8ADC-AFA0-4DCC-A9B8-214A52ADA0C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598" name="Text Box 1">
          <a:extLst>
            <a:ext uri="{FF2B5EF4-FFF2-40B4-BE49-F238E27FC236}">
              <a16:creationId xmlns:a16="http://schemas.microsoft.com/office/drawing/2014/main" id="{E7D5607D-CA57-4882-A6A9-DF8E11C0659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599" name="Text Box 1">
          <a:extLst>
            <a:ext uri="{FF2B5EF4-FFF2-40B4-BE49-F238E27FC236}">
              <a16:creationId xmlns:a16="http://schemas.microsoft.com/office/drawing/2014/main" id="{02F096C9-1940-42F0-9706-B9C64161850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00" name="Text Box 1">
          <a:extLst>
            <a:ext uri="{FF2B5EF4-FFF2-40B4-BE49-F238E27FC236}">
              <a16:creationId xmlns:a16="http://schemas.microsoft.com/office/drawing/2014/main" id="{B6B1CF22-AD90-4374-A4DE-6119A76347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01" name="Text Box 1">
          <a:extLst>
            <a:ext uri="{FF2B5EF4-FFF2-40B4-BE49-F238E27FC236}">
              <a16:creationId xmlns:a16="http://schemas.microsoft.com/office/drawing/2014/main" id="{8ADD30B5-C347-4B4B-A906-0F1CA77BA21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02" name="Text Box 1">
          <a:extLst>
            <a:ext uri="{FF2B5EF4-FFF2-40B4-BE49-F238E27FC236}">
              <a16:creationId xmlns:a16="http://schemas.microsoft.com/office/drawing/2014/main" id="{7B05D8B2-D4BA-439B-B198-840F2AE8F6B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03" name="Text Box 1">
          <a:extLst>
            <a:ext uri="{FF2B5EF4-FFF2-40B4-BE49-F238E27FC236}">
              <a16:creationId xmlns:a16="http://schemas.microsoft.com/office/drawing/2014/main" id="{BB831A52-8CEC-4D29-B1E5-D4031C432F6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04" name="Text Box 1">
          <a:extLst>
            <a:ext uri="{FF2B5EF4-FFF2-40B4-BE49-F238E27FC236}">
              <a16:creationId xmlns:a16="http://schemas.microsoft.com/office/drawing/2014/main" id="{362CC054-A4A3-44B6-B702-85078E1F6C4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05" name="Text Box 1">
          <a:extLst>
            <a:ext uri="{FF2B5EF4-FFF2-40B4-BE49-F238E27FC236}">
              <a16:creationId xmlns:a16="http://schemas.microsoft.com/office/drawing/2014/main" id="{304AB19C-F294-427C-9D76-276E62F1003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06" name="Text Box 1">
          <a:extLst>
            <a:ext uri="{FF2B5EF4-FFF2-40B4-BE49-F238E27FC236}">
              <a16:creationId xmlns:a16="http://schemas.microsoft.com/office/drawing/2014/main" id="{8DFD1BE8-192C-4723-8A01-4A6ABD5A72E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07" name="Text Box 1">
          <a:extLst>
            <a:ext uri="{FF2B5EF4-FFF2-40B4-BE49-F238E27FC236}">
              <a16:creationId xmlns:a16="http://schemas.microsoft.com/office/drawing/2014/main" id="{159C1285-24E8-4EAA-B44B-2E3FE06DD7B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08" name="Text Box 1">
          <a:extLst>
            <a:ext uri="{FF2B5EF4-FFF2-40B4-BE49-F238E27FC236}">
              <a16:creationId xmlns:a16="http://schemas.microsoft.com/office/drawing/2014/main" id="{B8BF68F8-6AD7-42C5-8DC2-09068EEA19D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09" name="Text Box 1">
          <a:extLst>
            <a:ext uri="{FF2B5EF4-FFF2-40B4-BE49-F238E27FC236}">
              <a16:creationId xmlns:a16="http://schemas.microsoft.com/office/drawing/2014/main" id="{47540A7E-FD10-4D10-A155-28BBDBC908A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10" name="Text Box 1">
          <a:extLst>
            <a:ext uri="{FF2B5EF4-FFF2-40B4-BE49-F238E27FC236}">
              <a16:creationId xmlns:a16="http://schemas.microsoft.com/office/drawing/2014/main" id="{4BD437C5-5FC4-4F92-AC28-5B23C696105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11" name="Text Box 1">
          <a:extLst>
            <a:ext uri="{FF2B5EF4-FFF2-40B4-BE49-F238E27FC236}">
              <a16:creationId xmlns:a16="http://schemas.microsoft.com/office/drawing/2014/main" id="{A7E1459C-F4C6-4855-B538-CDCF417C10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12" name="Text Box 1">
          <a:extLst>
            <a:ext uri="{FF2B5EF4-FFF2-40B4-BE49-F238E27FC236}">
              <a16:creationId xmlns:a16="http://schemas.microsoft.com/office/drawing/2014/main" id="{3E1557D2-49DC-4515-A70F-8C60F4DFBCF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13" name="Text Box 1">
          <a:extLst>
            <a:ext uri="{FF2B5EF4-FFF2-40B4-BE49-F238E27FC236}">
              <a16:creationId xmlns:a16="http://schemas.microsoft.com/office/drawing/2014/main" id="{A85C448D-1FC8-41E1-A479-87F61279AF5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14" name="Text Box 1">
          <a:extLst>
            <a:ext uri="{FF2B5EF4-FFF2-40B4-BE49-F238E27FC236}">
              <a16:creationId xmlns:a16="http://schemas.microsoft.com/office/drawing/2014/main" id="{03E3B343-25FB-4A0E-9316-0E268705F6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15" name="Text Box 1">
          <a:extLst>
            <a:ext uri="{FF2B5EF4-FFF2-40B4-BE49-F238E27FC236}">
              <a16:creationId xmlns:a16="http://schemas.microsoft.com/office/drawing/2014/main" id="{167500EB-07ED-4624-ABB3-2CD14F3C993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16" name="Text Box 1">
          <a:extLst>
            <a:ext uri="{FF2B5EF4-FFF2-40B4-BE49-F238E27FC236}">
              <a16:creationId xmlns:a16="http://schemas.microsoft.com/office/drawing/2014/main" id="{BBBA18EC-FFB3-4EDD-A236-72A211F2E00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17" name="Text Box 1">
          <a:extLst>
            <a:ext uri="{FF2B5EF4-FFF2-40B4-BE49-F238E27FC236}">
              <a16:creationId xmlns:a16="http://schemas.microsoft.com/office/drawing/2014/main" id="{248BF45C-4FAB-49CD-9C06-41B6EDEDB4E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18" name="Text Box 1">
          <a:extLst>
            <a:ext uri="{FF2B5EF4-FFF2-40B4-BE49-F238E27FC236}">
              <a16:creationId xmlns:a16="http://schemas.microsoft.com/office/drawing/2014/main" id="{BA3AC567-8BB4-44DA-B0B7-497FF7B0061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19" name="Text Box 1">
          <a:extLst>
            <a:ext uri="{FF2B5EF4-FFF2-40B4-BE49-F238E27FC236}">
              <a16:creationId xmlns:a16="http://schemas.microsoft.com/office/drawing/2014/main" id="{11E05F5E-2BA6-4EB8-B87D-182BD49128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20" name="Text Box 1">
          <a:extLst>
            <a:ext uri="{FF2B5EF4-FFF2-40B4-BE49-F238E27FC236}">
              <a16:creationId xmlns:a16="http://schemas.microsoft.com/office/drawing/2014/main" id="{DF5842BC-8CFF-4289-8E4A-FF42614FA28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21" name="Text Box 1">
          <a:extLst>
            <a:ext uri="{FF2B5EF4-FFF2-40B4-BE49-F238E27FC236}">
              <a16:creationId xmlns:a16="http://schemas.microsoft.com/office/drawing/2014/main" id="{54FB5813-B2F6-46A7-A247-036399F3746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22" name="Text Box 1">
          <a:extLst>
            <a:ext uri="{FF2B5EF4-FFF2-40B4-BE49-F238E27FC236}">
              <a16:creationId xmlns:a16="http://schemas.microsoft.com/office/drawing/2014/main" id="{3F847C70-8931-420F-BFEC-DFDD1CD3A5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23" name="Text Box 1">
          <a:extLst>
            <a:ext uri="{FF2B5EF4-FFF2-40B4-BE49-F238E27FC236}">
              <a16:creationId xmlns:a16="http://schemas.microsoft.com/office/drawing/2014/main" id="{5E7A4351-27D1-43DB-AE15-417A401EC9E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AA43594C-6645-4A7B-99BA-B80A971133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25" name="Text Box 1">
          <a:extLst>
            <a:ext uri="{FF2B5EF4-FFF2-40B4-BE49-F238E27FC236}">
              <a16:creationId xmlns:a16="http://schemas.microsoft.com/office/drawing/2014/main" id="{125422E9-E7C1-4130-BA62-5CA60CA2286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26" name="Text Box 1">
          <a:extLst>
            <a:ext uri="{FF2B5EF4-FFF2-40B4-BE49-F238E27FC236}">
              <a16:creationId xmlns:a16="http://schemas.microsoft.com/office/drawing/2014/main" id="{D5744B59-0C71-4B71-8DD1-589F090911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27" name="Text Box 1">
          <a:extLst>
            <a:ext uri="{FF2B5EF4-FFF2-40B4-BE49-F238E27FC236}">
              <a16:creationId xmlns:a16="http://schemas.microsoft.com/office/drawing/2014/main" id="{A6CF0C2E-2EF7-4393-9F41-55B22C3C715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28" name="Text Box 1">
          <a:extLst>
            <a:ext uri="{FF2B5EF4-FFF2-40B4-BE49-F238E27FC236}">
              <a16:creationId xmlns:a16="http://schemas.microsoft.com/office/drawing/2014/main" id="{988DA0BA-5081-4F78-9B26-F76935C9186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29" name="Text Box 1">
          <a:extLst>
            <a:ext uri="{FF2B5EF4-FFF2-40B4-BE49-F238E27FC236}">
              <a16:creationId xmlns:a16="http://schemas.microsoft.com/office/drawing/2014/main" id="{492053C0-CC2A-4379-81A6-2978FCF527F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30" name="Text Box 1">
          <a:extLst>
            <a:ext uri="{FF2B5EF4-FFF2-40B4-BE49-F238E27FC236}">
              <a16:creationId xmlns:a16="http://schemas.microsoft.com/office/drawing/2014/main" id="{CC69C6CC-87E8-440C-AD89-FAA182A45D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31" name="Text Box 1">
          <a:extLst>
            <a:ext uri="{FF2B5EF4-FFF2-40B4-BE49-F238E27FC236}">
              <a16:creationId xmlns:a16="http://schemas.microsoft.com/office/drawing/2014/main" id="{4F496730-83CF-43C1-A7B4-BD83693202F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32" name="Text Box 1">
          <a:extLst>
            <a:ext uri="{FF2B5EF4-FFF2-40B4-BE49-F238E27FC236}">
              <a16:creationId xmlns:a16="http://schemas.microsoft.com/office/drawing/2014/main" id="{2FE5AFA5-923A-4F24-9817-6EEBD5021A5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33" name="Text Box 1">
          <a:extLst>
            <a:ext uri="{FF2B5EF4-FFF2-40B4-BE49-F238E27FC236}">
              <a16:creationId xmlns:a16="http://schemas.microsoft.com/office/drawing/2014/main" id="{ADD9A783-B135-4A51-9950-3FF961018B1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34" name="Text Box 1">
          <a:extLst>
            <a:ext uri="{FF2B5EF4-FFF2-40B4-BE49-F238E27FC236}">
              <a16:creationId xmlns:a16="http://schemas.microsoft.com/office/drawing/2014/main" id="{224C8A9E-848D-4F74-B1B6-702198A9FC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35" name="Text Box 1">
          <a:extLst>
            <a:ext uri="{FF2B5EF4-FFF2-40B4-BE49-F238E27FC236}">
              <a16:creationId xmlns:a16="http://schemas.microsoft.com/office/drawing/2014/main" id="{E3596700-7539-4839-9340-37DCAD1463C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36" name="Text Box 1">
          <a:extLst>
            <a:ext uri="{FF2B5EF4-FFF2-40B4-BE49-F238E27FC236}">
              <a16:creationId xmlns:a16="http://schemas.microsoft.com/office/drawing/2014/main" id="{77910C68-CDA2-467D-A5A5-0C568DC8DC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37" name="Text Box 1">
          <a:extLst>
            <a:ext uri="{FF2B5EF4-FFF2-40B4-BE49-F238E27FC236}">
              <a16:creationId xmlns:a16="http://schemas.microsoft.com/office/drawing/2014/main" id="{3321B847-D9F6-4AB4-B068-D08841EF7D7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38" name="Text Box 1">
          <a:extLst>
            <a:ext uri="{FF2B5EF4-FFF2-40B4-BE49-F238E27FC236}">
              <a16:creationId xmlns:a16="http://schemas.microsoft.com/office/drawing/2014/main" id="{3A43015D-2AA9-40BF-95DA-3DE23DC361B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39" name="Text Box 1">
          <a:extLst>
            <a:ext uri="{FF2B5EF4-FFF2-40B4-BE49-F238E27FC236}">
              <a16:creationId xmlns:a16="http://schemas.microsoft.com/office/drawing/2014/main" id="{A8D5B6A5-A567-4CA5-ACE5-116F7C43511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0" name="Text Box 1">
          <a:extLst>
            <a:ext uri="{FF2B5EF4-FFF2-40B4-BE49-F238E27FC236}">
              <a16:creationId xmlns:a16="http://schemas.microsoft.com/office/drawing/2014/main" id="{381475AE-2D43-4F5A-82D3-D7BCE0EDDFC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1" name="Text Box 1">
          <a:extLst>
            <a:ext uri="{FF2B5EF4-FFF2-40B4-BE49-F238E27FC236}">
              <a16:creationId xmlns:a16="http://schemas.microsoft.com/office/drawing/2014/main" id="{3A9E3AFE-A5F9-4AA1-8842-690F2659E84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42" name="Text Box 1">
          <a:extLst>
            <a:ext uri="{FF2B5EF4-FFF2-40B4-BE49-F238E27FC236}">
              <a16:creationId xmlns:a16="http://schemas.microsoft.com/office/drawing/2014/main" id="{BE65FF8A-5EF0-484C-B4DB-4EC943500C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43" name="Text Box 1">
          <a:extLst>
            <a:ext uri="{FF2B5EF4-FFF2-40B4-BE49-F238E27FC236}">
              <a16:creationId xmlns:a16="http://schemas.microsoft.com/office/drawing/2014/main" id="{82238447-C1D6-4D60-87C0-CF730EE704B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44" name="Text Box 1">
          <a:extLst>
            <a:ext uri="{FF2B5EF4-FFF2-40B4-BE49-F238E27FC236}">
              <a16:creationId xmlns:a16="http://schemas.microsoft.com/office/drawing/2014/main" id="{7F9B3840-39A8-460F-873F-7DB9534494A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45" name="Text Box 1">
          <a:extLst>
            <a:ext uri="{FF2B5EF4-FFF2-40B4-BE49-F238E27FC236}">
              <a16:creationId xmlns:a16="http://schemas.microsoft.com/office/drawing/2014/main" id="{AFABB5C9-615A-4915-B210-F84EE5D213E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6" name="Text Box 1">
          <a:extLst>
            <a:ext uri="{FF2B5EF4-FFF2-40B4-BE49-F238E27FC236}">
              <a16:creationId xmlns:a16="http://schemas.microsoft.com/office/drawing/2014/main" id="{5E045B6F-CF9D-411F-9E14-4571663456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7" name="Text Box 1">
          <a:extLst>
            <a:ext uri="{FF2B5EF4-FFF2-40B4-BE49-F238E27FC236}">
              <a16:creationId xmlns:a16="http://schemas.microsoft.com/office/drawing/2014/main" id="{F46B9B14-F768-478F-8781-FFBB7CA90D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8" name="Text Box 1">
          <a:extLst>
            <a:ext uri="{FF2B5EF4-FFF2-40B4-BE49-F238E27FC236}">
              <a16:creationId xmlns:a16="http://schemas.microsoft.com/office/drawing/2014/main" id="{D4B2B1C9-B967-42A9-BFB4-16D70D8D1DD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49" name="Text Box 1">
          <a:extLst>
            <a:ext uri="{FF2B5EF4-FFF2-40B4-BE49-F238E27FC236}">
              <a16:creationId xmlns:a16="http://schemas.microsoft.com/office/drawing/2014/main" id="{6BBD9E62-C4CC-4FBF-8278-A48CEFA699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50" name="Text Box 1">
          <a:extLst>
            <a:ext uri="{FF2B5EF4-FFF2-40B4-BE49-F238E27FC236}">
              <a16:creationId xmlns:a16="http://schemas.microsoft.com/office/drawing/2014/main" id="{D3F93096-8DE3-4575-9203-1EEAA59FF1D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51" name="Text Box 1">
          <a:extLst>
            <a:ext uri="{FF2B5EF4-FFF2-40B4-BE49-F238E27FC236}">
              <a16:creationId xmlns:a16="http://schemas.microsoft.com/office/drawing/2014/main" id="{3B5F84FE-C754-48F2-B364-08C0FF802BD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52" name="Text Box 1">
          <a:extLst>
            <a:ext uri="{FF2B5EF4-FFF2-40B4-BE49-F238E27FC236}">
              <a16:creationId xmlns:a16="http://schemas.microsoft.com/office/drawing/2014/main" id="{A8B8604A-0EFE-43BD-8180-349B483875D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53" name="Text Box 1">
          <a:extLst>
            <a:ext uri="{FF2B5EF4-FFF2-40B4-BE49-F238E27FC236}">
              <a16:creationId xmlns:a16="http://schemas.microsoft.com/office/drawing/2014/main" id="{1F2BF84B-FE24-4E52-88CF-AD1E58470D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54" name="Text Box 1">
          <a:extLst>
            <a:ext uri="{FF2B5EF4-FFF2-40B4-BE49-F238E27FC236}">
              <a16:creationId xmlns:a16="http://schemas.microsoft.com/office/drawing/2014/main" id="{DDADD80B-15B4-4EEA-BA48-BC90A671CB2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55" name="Text Box 1">
          <a:extLst>
            <a:ext uri="{FF2B5EF4-FFF2-40B4-BE49-F238E27FC236}">
              <a16:creationId xmlns:a16="http://schemas.microsoft.com/office/drawing/2014/main" id="{F894377F-DC76-46CE-A941-2DF1C293AD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56" name="Text Box 1">
          <a:extLst>
            <a:ext uri="{FF2B5EF4-FFF2-40B4-BE49-F238E27FC236}">
              <a16:creationId xmlns:a16="http://schemas.microsoft.com/office/drawing/2014/main" id="{FA309040-5B41-460D-BE72-A96250BDC0E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657" name="Text Box 1">
          <a:extLst>
            <a:ext uri="{FF2B5EF4-FFF2-40B4-BE49-F238E27FC236}">
              <a16:creationId xmlns:a16="http://schemas.microsoft.com/office/drawing/2014/main" id="{FB9B915F-8BC8-4EEC-A880-9530B393C72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58" name="Text Box 1">
          <a:extLst>
            <a:ext uri="{FF2B5EF4-FFF2-40B4-BE49-F238E27FC236}">
              <a16:creationId xmlns:a16="http://schemas.microsoft.com/office/drawing/2014/main" id="{252CA111-A675-404A-8C81-B982EC1581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59" name="Text Box 1">
          <a:extLst>
            <a:ext uri="{FF2B5EF4-FFF2-40B4-BE49-F238E27FC236}">
              <a16:creationId xmlns:a16="http://schemas.microsoft.com/office/drawing/2014/main" id="{F4546518-BEAE-44BA-AD5E-22B20F820C4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60" name="Text Box 1">
          <a:extLst>
            <a:ext uri="{FF2B5EF4-FFF2-40B4-BE49-F238E27FC236}">
              <a16:creationId xmlns:a16="http://schemas.microsoft.com/office/drawing/2014/main" id="{ADD873C0-3DDA-419D-A5FF-2D1BC1C5E86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61" name="Text Box 1">
          <a:extLst>
            <a:ext uri="{FF2B5EF4-FFF2-40B4-BE49-F238E27FC236}">
              <a16:creationId xmlns:a16="http://schemas.microsoft.com/office/drawing/2014/main" id="{B6AB90F5-0B09-41D0-91B1-2B15341D005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62" name="Text Box 1">
          <a:extLst>
            <a:ext uri="{FF2B5EF4-FFF2-40B4-BE49-F238E27FC236}">
              <a16:creationId xmlns:a16="http://schemas.microsoft.com/office/drawing/2014/main" id="{50CF7BD7-EC70-4838-9606-F546782DEE1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63" name="Text Box 1">
          <a:extLst>
            <a:ext uri="{FF2B5EF4-FFF2-40B4-BE49-F238E27FC236}">
              <a16:creationId xmlns:a16="http://schemas.microsoft.com/office/drawing/2014/main" id="{A6FA2FA4-4E58-4A1C-8CE8-C63EB0C06E0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64" name="Text Box 1">
          <a:extLst>
            <a:ext uri="{FF2B5EF4-FFF2-40B4-BE49-F238E27FC236}">
              <a16:creationId xmlns:a16="http://schemas.microsoft.com/office/drawing/2014/main" id="{704C748E-ED4D-415C-9CF1-A38256D6A70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65" name="Text Box 1">
          <a:extLst>
            <a:ext uri="{FF2B5EF4-FFF2-40B4-BE49-F238E27FC236}">
              <a16:creationId xmlns:a16="http://schemas.microsoft.com/office/drawing/2014/main" id="{57AF7C5A-251F-4E24-90A8-A0019594DBD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66" name="Text Box 1">
          <a:extLst>
            <a:ext uri="{FF2B5EF4-FFF2-40B4-BE49-F238E27FC236}">
              <a16:creationId xmlns:a16="http://schemas.microsoft.com/office/drawing/2014/main" id="{7872E947-14B5-40FE-BCA4-6B0022B4FC8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67" name="Text Box 1">
          <a:extLst>
            <a:ext uri="{FF2B5EF4-FFF2-40B4-BE49-F238E27FC236}">
              <a16:creationId xmlns:a16="http://schemas.microsoft.com/office/drawing/2014/main" id="{FB1D4A58-96B9-45BF-ADCC-FBA2978CA4A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68" name="Text Box 1">
          <a:extLst>
            <a:ext uri="{FF2B5EF4-FFF2-40B4-BE49-F238E27FC236}">
              <a16:creationId xmlns:a16="http://schemas.microsoft.com/office/drawing/2014/main" id="{20E41F5D-40D4-48DD-B1B0-979B6F9415F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69" name="Text Box 1">
          <a:extLst>
            <a:ext uri="{FF2B5EF4-FFF2-40B4-BE49-F238E27FC236}">
              <a16:creationId xmlns:a16="http://schemas.microsoft.com/office/drawing/2014/main" id="{036DBFCA-8C59-4700-BA4C-6C3FBB79F0C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0" name="Text Box 1">
          <a:extLst>
            <a:ext uri="{FF2B5EF4-FFF2-40B4-BE49-F238E27FC236}">
              <a16:creationId xmlns:a16="http://schemas.microsoft.com/office/drawing/2014/main" id="{67B6E04A-F4D7-4C91-ACC2-031C29E65B6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1" name="Text Box 1">
          <a:extLst>
            <a:ext uri="{FF2B5EF4-FFF2-40B4-BE49-F238E27FC236}">
              <a16:creationId xmlns:a16="http://schemas.microsoft.com/office/drawing/2014/main" id="{704D2473-F48F-4C65-A3F6-5707B314144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2" name="Text Box 1">
          <a:extLst>
            <a:ext uri="{FF2B5EF4-FFF2-40B4-BE49-F238E27FC236}">
              <a16:creationId xmlns:a16="http://schemas.microsoft.com/office/drawing/2014/main" id="{201BDD1C-CF98-4A4F-B944-65BA22E884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3" name="Text Box 1">
          <a:extLst>
            <a:ext uri="{FF2B5EF4-FFF2-40B4-BE49-F238E27FC236}">
              <a16:creationId xmlns:a16="http://schemas.microsoft.com/office/drawing/2014/main" id="{CC3CE465-7B4D-4201-B0EA-FFA700DD474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74" name="Text Box 1">
          <a:extLst>
            <a:ext uri="{FF2B5EF4-FFF2-40B4-BE49-F238E27FC236}">
              <a16:creationId xmlns:a16="http://schemas.microsoft.com/office/drawing/2014/main" id="{23EAEAAF-74A0-4566-8C7A-7A857B390E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75" name="Text Box 1">
          <a:extLst>
            <a:ext uri="{FF2B5EF4-FFF2-40B4-BE49-F238E27FC236}">
              <a16:creationId xmlns:a16="http://schemas.microsoft.com/office/drawing/2014/main" id="{A0B1B761-10C7-4708-852D-4C00B6CF85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76" name="Text Box 1">
          <a:extLst>
            <a:ext uri="{FF2B5EF4-FFF2-40B4-BE49-F238E27FC236}">
              <a16:creationId xmlns:a16="http://schemas.microsoft.com/office/drawing/2014/main" id="{853DEFEE-0E39-4CEE-ADC6-981E2579644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77" name="Text Box 1">
          <a:extLst>
            <a:ext uri="{FF2B5EF4-FFF2-40B4-BE49-F238E27FC236}">
              <a16:creationId xmlns:a16="http://schemas.microsoft.com/office/drawing/2014/main" id="{70B32EC2-6B3D-45E6-B3E4-0D530FE067F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8" name="Text Box 1">
          <a:extLst>
            <a:ext uri="{FF2B5EF4-FFF2-40B4-BE49-F238E27FC236}">
              <a16:creationId xmlns:a16="http://schemas.microsoft.com/office/drawing/2014/main" id="{2D816D04-C291-4E52-AD8E-5186425B9A3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79" name="Text Box 1">
          <a:extLst>
            <a:ext uri="{FF2B5EF4-FFF2-40B4-BE49-F238E27FC236}">
              <a16:creationId xmlns:a16="http://schemas.microsoft.com/office/drawing/2014/main" id="{1C4C0B76-5F04-443D-9616-BB5F3FB095D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80" name="Text Box 1">
          <a:extLst>
            <a:ext uri="{FF2B5EF4-FFF2-40B4-BE49-F238E27FC236}">
              <a16:creationId xmlns:a16="http://schemas.microsoft.com/office/drawing/2014/main" id="{C3432F85-19C6-4094-9ABD-B9DEB6E1006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681" name="Text Box 1">
          <a:extLst>
            <a:ext uri="{FF2B5EF4-FFF2-40B4-BE49-F238E27FC236}">
              <a16:creationId xmlns:a16="http://schemas.microsoft.com/office/drawing/2014/main" id="{67236C50-C1E2-43E8-BF5A-7D40B793E60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2F0CD922-D69A-475B-94DA-468897E8406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3" name="Text Box 1">
          <a:extLst>
            <a:ext uri="{FF2B5EF4-FFF2-40B4-BE49-F238E27FC236}">
              <a16:creationId xmlns:a16="http://schemas.microsoft.com/office/drawing/2014/main" id="{AFBE6D01-561C-4265-86BE-C47F6EC2D80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4" name="Text Box 1">
          <a:extLst>
            <a:ext uri="{FF2B5EF4-FFF2-40B4-BE49-F238E27FC236}">
              <a16:creationId xmlns:a16="http://schemas.microsoft.com/office/drawing/2014/main" id="{22700153-8388-4145-9612-59C4CFBA220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5" name="Text Box 1">
          <a:extLst>
            <a:ext uri="{FF2B5EF4-FFF2-40B4-BE49-F238E27FC236}">
              <a16:creationId xmlns:a16="http://schemas.microsoft.com/office/drawing/2014/main" id="{6488B58D-FD49-4387-9324-12E19D9FEF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6" name="Text Box 1">
          <a:extLst>
            <a:ext uri="{FF2B5EF4-FFF2-40B4-BE49-F238E27FC236}">
              <a16:creationId xmlns:a16="http://schemas.microsoft.com/office/drawing/2014/main" id="{407F0AC2-8189-43BF-BB6A-2B252FC0D7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7" name="Text Box 1">
          <a:extLst>
            <a:ext uri="{FF2B5EF4-FFF2-40B4-BE49-F238E27FC236}">
              <a16:creationId xmlns:a16="http://schemas.microsoft.com/office/drawing/2014/main" id="{EC98A681-7C93-49CB-A263-4307AFC6E4A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8" name="Text Box 1">
          <a:extLst>
            <a:ext uri="{FF2B5EF4-FFF2-40B4-BE49-F238E27FC236}">
              <a16:creationId xmlns:a16="http://schemas.microsoft.com/office/drawing/2014/main" id="{004299B1-501D-4DA7-8E27-C02B37937F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89" name="Text Box 1">
          <a:extLst>
            <a:ext uri="{FF2B5EF4-FFF2-40B4-BE49-F238E27FC236}">
              <a16:creationId xmlns:a16="http://schemas.microsoft.com/office/drawing/2014/main" id="{A0F07740-EC93-401B-8D1D-4538551651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0" name="Text Box 1">
          <a:extLst>
            <a:ext uri="{FF2B5EF4-FFF2-40B4-BE49-F238E27FC236}">
              <a16:creationId xmlns:a16="http://schemas.microsoft.com/office/drawing/2014/main" id="{9AF5FE9B-894B-4A83-9845-D3172534412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1" name="Text Box 1">
          <a:extLst>
            <a:ext uri="{FF2B5EF4-FFF2-40B4-BE49-F238E27FC236}">
              <a16:creationId xmlns:a16="http://schemas.microsoft.com/office/drawing/2014/main" id="{19A6EBD2-368D-4E83-9034-61AD0910E6B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2" name="Text Box 1">
          <a:extLst>
            <a:ext uri="{FF2B5EF4-FFF2-40B4-BE49-F238E27FC236}">
              <a16:creationId xmlns:a16="http://schemas.microsoft.com/office/drawing/2014/main" id="{12B4997F-8BBD-4AEF-BEFA-850433082B9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3" name="Text Box 1">
          <a:extLst>
            <a:ext uri="{FF2B5EF4-FFF2-40B4-BE49-F238E27FC236}">
              <a16:creationId xmlns:a16="http://schemas.microsoft.com/office/drawing/2014/main" id="{A8E574B3-2993-458A-A69C-B38ED57379E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4" name="Text Box 1">
          <a:extLst>
            <a:ext uri="{FF2B5EF4-FFF2-40B4-BE49-F238E27FC236}">
              <a16:creationId xmlns:a16="http://schemas.microsoft.com/office/drawing/2014/main" id="{E7D0374A-5005-44FC-9784-CED77C6551E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5" name="Text Box 1">
          <a:extLst>
            <a:ext uri="{FF2B5EF4-FFF2-40B4-BE49-F238E27FC236}">
              <a16:creationId xmlns:a16="http://schemas.microsoft.com/office/drawing/2014/main" id="{56B0A71B-81A1-45C9-95FF-74A80F3759C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6" name="Text Box 1">
          <a:extLst>
            <a:ext uri="{FF2B5EF4-FFF2-40B4-BE49-F238E27FC236}">
              <a16:creationId xmlns:a16="http://schemas.microsoft.com/office/drawing/2014/main" id="{45660C68-8179-4AE4-878A-3A88F3B2A38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697" name="Text Box 1">
          <a:extLst>
            <a:ext uri="{FF2B5EF4-FFF2-40B4-BE49-F238E27FC236}">
              <a16:creationId xmlns:a16="http://schemas.microsoft.com/office/drawing/2014/main" id="{8849C334-3D9C-495D-94E9-F77AE56802F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698" name="Text Box 1">
          <a:extLst>
            <a:ext uri="{FF2B5EF4-FFF2-40B4-BE49-F238E27FC236}">
              <a16:creationId xmlns:a16="http://schemas.microsoft.com/office/drawing/2014/main" id="{EC8C7237-8EA8-4115-9155-1E89BD2ADB6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699" name="Text Box 1">
          <a:extLst>
            <a:ext uri="{FF2B5EF4-FFF2-40B4-BE49-F238E27FC236}">
              <a16:creationId xmlns:a16="http://schemas.microsoft.com/office/drawing/2014/main" id="{A7021B07-132B-4D39-A3AB-CC9758752E1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00" name="Text Box 1">
          <a:extLst>
            <a:ext uri="{FF2B5EF4-FFF2-40B4-BE49-F238E27FC236}">
              <a16:creationId xmlns:a16="http://schemas.microsoft.com/office/drawing/2014/main" id="{BEC4E029-723A-4445-A0DF-19C96245429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01" name="Text Box 1">
          <a:extLst>
            <a:ext uri="{FF2B5EF4-FFF2-40B4-BE49-F238E27FC236}">
              <a16:creationId xmlns:a16="http://schemas.microsoft.com/office/drawing/2014/main" id="{EA03046F-FF42-47C2-9962-9821A31163A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02" name="Text Box 1">
          <a:extLst>
            <a:ext uri="{FF2B5EF4-FFF2-40B4-BE49-F238E27FC236}">
              <a16:creationId xmlns:a16="http://schemas.microsoft.com/office/drawing/2014/main" id="{7A3AA87A-8718-446E-B46D-4E8AC7D88A9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03" name="Text Box 1">
          <a:extLst>
            <a:ext uri="{FF2B5EF4-FFF2-40B4-BE49-F238E27FC236}">
              <a16:creationId xmlns:a16="http://schemas.microsoft.com/office/drawing/2014/main" id="{4ECCAA0E-F808-4597-A760-5C13B8171EC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04" name="Text Box 1">
          <a:extLst>
            <a:ext uri="{FF2B5EF4-FFF2-40B4-BE49-F238E27FC236}">
              <a16:creationId xmlns:a16="http://schemas.microsoft.com/office/drawing/2014/main" id="{B559DAE1-3E9D-4C69-A058-BD7B8F0BDF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05" name="Text Box 1">
          <a:extLst>
            <a:ext uri="{FF2B5EF4-FFF2-40B4-BE49-F238E27FC236}">
              <a16:creationId xmlns:a16="http://schemas.microsoft.com/office/drawing/2014/main" id="{D1F9A5EB-EA46-4C37-B401-34CA6AF9139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06" name="Text Box 1">
          <a:extLst>
            <a:ext uri="{FF2B5EF4-FFF2-40B4-BE49-F238E27FC236}">
              <a16:creationId xmlns:a16="http://schemas.microsoft.com/office/drawing/2014/main" id="{29305D32-1F3B-4178-BB56-23FFE96BFC1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07" name="Text Box 1">
          <a:extLst>
            <a:ext uri="{FF2B5EF4-FFF2-40B4-BE49-F238E27FC236}">
              <a16:creationId xmlns:a16="http://schemas.microsoft.com/office/drawing/2014/main" id="{FF1AA097-5767-4559-B99B-D8FEB47F9D8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08" name="Text Box 1">
          <a:extLst>
            <a:ext uri="{FF2B5EF4-FFF2-40B4-BE49-F238E27FC236}">
              <a16:creationId xmlns:a16="http://schemas.microsoft.com/office/drawing/2014/main" id="{35079C4A-7131-43F9-A364-A73C06F9DB9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09" name="Text Box 1">
          <a:extLst>
            <a:ext uri="{FF2B5EF4-FFF2-40B4-BE49-F238E27FC236}">
              <a16:creationId xmlns:a16="http://schemas.microsoft.com/office/drawing/2014/main" id="{B2E6B08F-EC63-4CE3-9A33-1141B400E62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0" name="Text Box 1">
          <a:extLst>
            <a:ext uri="{FF2B5EF4-FFF2-40B4-BE49-F238E27FC236}">
              <a16:creationId xmlns:a16="http://schemas.microsoft.com/office/drawing/2014/main" id="{A5CEF49E-812D-479E-9944-982D8A4EF6F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1" name="Text Box 1">
          <a:extLst>
            <a:ext uri="{FF2B5EF4-FFF2-40B4-BE49-F238E27FC236}">
              <a16:creationId xmlns:a16="http://schemas.microsoft.com/office/drawing/2014/main" id="{7CD0EB48-D71E-4F66-B2FD-52586C5F627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2" name="Text Box 1">
          <a:extLst>
            <a:ext uri="{FF2B5EF4-FFF2-40B4-BE49-F238E27FC236}">
              <a16:creationId xmlns:a16="http://schemas.microsoft.com/office/drawing/2014/main" id="{D932E627-C39F-4B84-9A63-FCC9F3681B0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3" name="Text Box 1">
          <a:extLst>
            <a:ext uri="{FF2B5EF4-FFF2-40B4-BE49-F238E27FC236}">
              <a16:creationId xmlns:a16="http://schemas.microsoft.com/office/drawing/2014/main" id="{3046E532-8018-4FB4-9227-782E61FBC24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14" name="Text Box 1">
          <a:extLst>
            <a:ext uri="{FF2B5EF4-FFF2-40B4-BE49-F238E27FC236}">
              <a16:creationId xmlns:a16="http://schemas.microsoft.com/office/drawing/2014/main" id="{ECB4902C-82C4-484E-8A8B-CA367D9106B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15" name="Text Box 1">
          <a:extLst>
            <a:ext uri="{FF2B5EF4-FFF2-40B4-BE49-F238E27FC236}">
              <a16:creationId xmlns:a16="http://schemas.microsoft.com/office/drawing/2014/main" id="{C7A6A85A-09AF-47A9-93BA-808862482CD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16" name="Text Box 1">
          <a:extLst>
            <a:ext uri="{FF2B5EF4-FFF2-40B4-BE49-F238E27FC236}">
              <a16:creationId xmlns:a16="http://schemas.microsoft.com/office/drawing/2014/main" id="{AD628F9A-C253-4D6B-94C4-4094EFCAEC4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17" name="Text Box 1">
          <a:extLst>
            <a:ext uri="{FF2B5EF4-FFF2-40B4-BE49-F238E27FC236}">
              <a16:creationId xmlns:a16="http://schemas.microsoft.com/office/drawing/2014/main" id="{BCBCE017-D954-465D-BC34-217907C11A2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8" name="Text Box 1">
          <a:extLst>
            <a:ext uri="{FF2B5EF4-FFF2-40B4-BE49-F238E27FC236}">
              <a16:creationId xmlns:a16="http://schemas.microsoft.com/office/drawing/2014/main" id="{F38751DB-ED66-4AF1-9801-63EC1460395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19" name="Text Box 1">
          <a:extLst>
            <a:ext uri="{FF2B5EF4-FFF2-40B4-BE49-F238E27FC236}">
              <a16:creationId xmlns:a16="http://schemas.microsoft.com/office/drawing/2014/main" id="{1DB0B4A3-A947-47BF-8540-05C5D56D7C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0" name="Text Box 1">
          <a:extLst>
            <a:ext uri="{FF2B5EF4-FFF2-40B4-BE49-F238E27FC236}">
              <a16:creationId xmlns:a16="http://schemas.microsoft.com/office/drawing/2014/main" id="{B7748B0A-4546-40AC-A1F6-E51EB0F907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1" name="Text Box 1">
          <a:extLst>
            <a:ext uri="{FF2B5EF4-FFF2-40B4-BE49-F238E27FC236}">
              <a16:creationId xmlns:a16="http://schemas.microsoft.com/office/drawing/2014/main" id="{5C12D391-87D1-41C9-A531-F985F337733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22" name="Text Box 1">
          <a:extLst>
            <a:ext uri="{FF2B5EF4-FFF2-40B4-BE49-F238E27FC236}">
              <a16:creationId xmlns:a16="http://schemas.microsoft.com/office/drawing/2014/main" id="{1C5FEFC1-513C-4803-A937-0EB53FD98D7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23" name="Text Box 1">
          <a:extLst>
            <a:ext uri="{FF2B5EF4-FFF2-40B4-BE49-F238E27FC236}">
              <a16:creationId xmlns:a16="http://schemas.microsoft.com/office/drawing/2014/main" id="{9F65C634-CB2F-44D8-825A-1902A84A2A9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24" name="Text Box 1">
          <a:extLst>
            <a:ext uri="{FF2B5EF4-FFF2-40B4-BE49-F238E27FC236}">
              <a16:creationId xmlns:a16="http://schemas.microsoft.com/office/drawing/2014/main" id="{B79FA0F6-779B-4570-A773-F14ADC3E9BF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25" name="Text Box 1">
          <a:extLst>
            <a:ext uri="{FF2B5EF4-FFF2-40B4-BE49-F238E27FC236}">
              <a16:creationId xmlns:a16="http://schemas.microsoft.com/office/drawing/2014/main" id="{22E04011-0F83-44E1-95AE-282D2B4B40D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6" name="Text Box 1">
          <a:extLst>
            <a:ext uri="{FF2B5EF4-FFF2-40B4-BE49-F238E27FC236}">
              <a16:creationId xmlns:a16="http://schemas.microsoft.com/office/drawing/2014/main" id="{01CA7AB1-1129-498A-AC21-31468FC9B54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7" name="Text Box 1">
          <a:extLst>
            <a:ext uri="{FF2B5EF4-FFF2-40B4-BE49-F238E27FC236}">
              <a16:creationId xmlns:a16="http://schemas.microsoft.com/office/drawing/2014/main" id="{0E1C05FD-82B6-49DC-9E84-358BFE419B2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8" name="Text Box 1">
          <a:extLst>
            <a:ext uri="{FF2B5EF4-FFF2-40B4-BE49-F238E27FC236}">
              <a16:creationId xmlns:a16="http://schemas.microsoft.com/office/drawing/2014/main" id="{3DBD898D-8739-4DDB-AC70-789888092CD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29" name="Text Box 1">
          <a:extLst>
            <a:ext uri="{FF2B5EF4-FFF2-40B4-BE49-F238E27FC236}">
              <a16:creationId xmlns:a16="http://schemas.microsoft.com/office/drawing/2014/main" id="{3B90F4BD-8A74-4D7D-94AB-4CA64D1E26A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30" name="Text Box 1">
          <a:extLst>
            <a:ext uri="{FF2B5EF4-FFF2-40B4-BE49-F238E27FC236}">
              <a16:creationId xmlns:a16="http://schemas.microsoft.com/office/drawing/2014/main" id="{019EDE3A-2142-4FFA-87CC-4642F0C9BE7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31" name="Text Box 1">
          <a:extLst>
            <a:ext uri="{FF2B5EF4-FFF2-40B4-BE49-F238E27FC236}">
              <a16:creationId xmlns:a16="http://schemas.microsoft.com/office/drawing/2014/main" id="{B48FB0A4-A14F-483A-B99C-7CFDA08D59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32" name="Text Box 1">
          <a:extLst>
            <a:ext uri="{FF2B5EF4-FFF2-40B4-BE49-F238E27FC236}">
              <a16:creationId xmlns:a16="http://schemas.microsoft.com/office/drawing/2014/main" id="{6346F791-D44C-4268-821F-8C45E1D3383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33" name="Text Box 1">
          <a:extLst>
            <a:ext uri="{FF2B5EF4-FFF2-40B4-BE49-F238E27FC236}">
              <a16:creationId xmlns:a16="http://schemas.microsoft.com/office/drawing/2014/main" id="{2478177F-6F89-4BE4-ACF6-1F9AB4113F3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34" name="Text Box 1">
          <a:extLst>
            <a:ext uri="{FF2B5EF4-FFF2-40B4-BE49-F238E27FC236}">
              <a16:creationId xmlns:a16="http://schemas.microsoft.com/office/drawing/2014/main" id="{1B4B2174-9132-4F7E-8978-521BDE88029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35" name="Text Box 1">
          <a:extLst>
            <a:ext uri="{FF2B5EF4-FFF2-40B4-BE49-F238E27FC236}">
              <a16:creationId xmlns:a16="http://schemas.microsoft.com/office/drawing/2014/main" id="{CDB0B02A-40EA-47DD-9ACC-8DDF3C7F45C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36" name="Text Box 1">
          <a:extLst>
            <a:ext uri="{FF2B5EF4-FFF2-40B4-BE49-F238E27FC236}">
              <a16:creationId xmlns:a16="http://schemas.microsoft.com/office/drawing/2014/main" id="{AD1A2F65-69A9-4AA7-9D52-5AF3703F7EF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37" name="Text Box 1">
          <a:extLst>
            <a:ext uri="{FF2B5EF4-FFF2-40B4-BE49-F238E27FC236}">
              <a16:creationId xmlns:a16="http://schemas.microsoft.com/office/drawing/2014/main" id="{E9E99B04-D50A-4921-851F-F9D4FC6EE06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38" name="Text Box 1">
          <a:extLst>
            <a:ext uri="{FF2B5EF4-FFF2-40B4-BE49-F238E27FC236}">
              <a16:creationId xmlns:a16="http://schemas.microsoft.com/office/drawing/2014/main" id="{846C2C18-6D73-49FE-9273-A5AB28E83E9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39" name="Text Box 1">
          <a:extLst>
            <a:ext uri="{FF2B5EF4-FFF2-40B4-BE49-F238E27FC236}">
              <a16:creationId xmlns:a16="http://schemas.microsoft.com/office/drawing/2014/main" id="{27FAB825-57C7-4BAB-A4A2-7AA481B4E2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40" name="Text Box 1">
          <a:extLst>
            <a:ext uri="{FF2B5EF4-FFF2-40B4-BE49-F238E27FC236}">
              <a16:creationId xmlns:a16="http://schemas.microsoft.com/office/drawing/2014/main" id="{75C78366-17B9-4096-82C6-54A67B9CCF9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41" name="Text Box 1">
          <a:extLst>
            <a:ext uri="{FF2B5EF4-FFF2-40B4-BE49-F238E27FC236}">
              <a16:creationId xmlns:a16="http://schemas.microsoft.com/office/drawing/2014/main" id="{C97E7389-3C86-4691-B569-F13447E86D3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742" name="Text Box 1">
          <a:extLst>
            <a:ext uri="{FF2B5EF4-FFF2-40B4-BE49-F238E27FC236}">
              <a16:creationId xmlns:a16="http://schemas.microsoft.com/office/drawing/2014/main" id="{C4D8AC79-4C0F-4E9D-B3FE-A092CBF466A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743" name="Text Box 1">
          <a:extLst>
            <a:ext uri="{FF2B5EF4-FFF2-40B4-BE49-F238E27FC236}">
              <a16:creationId xmlns:a16="http://schemas.microsoft.com/office/drawing/2014/main" id="{8667C8B3-D1C6-4DBF-8120-BE5B27BA6EE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744" name="Text Box 1">
          <a:extLst>
            <a:ext uri="{FF2B5EF4-FFF2-40B4-BE49-F238E27FC236}">
              <a16:creationId xmlns:a16="http://schemas.microsoft.com/office/drawing/2014/main" id="{CF4E1893-A8E3-408F-9538-B31C1EBE607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745" name="Text Box 1">
          <a:extLst>
            <a:ext uri="{FF2B5EF4-FFF2-40B4-BE49-F238E27FC236}">
              <a16:creationId xmlns:a16="http://schemas.microsoft.com/office/drawing/2014/main" id="{16B3C378-862A-4763-89A3-AA930DF5DA6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46" name="Text Box 1">
          <a:extLst>
            <a:ext uri="{FF2B5EF4-FFF2-40B4-BE49-F238E27FC236}">
              <a16:creationId xmlns:a16="http://schemas.microsoft.com/office/drawing/2014/main" id="{CB6F0C75-7D55-4980-A7CB-3B9DDCB02A7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47" name="Text Box 1">
          <a:extLst>
            <a:ext uri="{FF2B5EF4-FFF2-40B4-BE49-F238E27FC236}">
              <a16:creationId xmlns:a16="http://schemas.microsoft.com/office/drawing/2014/main" id="{916CAC46-89A5-4064-BC10-1389715C051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48" name="Text Box 1">
          <a:extLst>
            <a:ext uri="{FF2B5EF4-FFF2-40B4-BE49-F238E27FC236}">
              <a16:creationId xmlns:a16="http://schemas.microsoft.com/office/drawing/2014/main" id="{F83A6033-2FDB-4660-8171-88E83F686DB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49" name="Text Box 1">
          <a:extLst>
            <a:ext uri="{FF2B5EF4-FFF2-40B4-BE49-F238E27FC236}">
              <a16:creationId xmlns:a16="http://schemas.microsoft.com/office/drawing/2014/main" id="{8F82E762-9709-406D-A04B-34A2FB0B49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50" name="Text Box 1">
          <a:extLst>
            <a:ext uri="{FF2B5EF4-FFF2-40B4-BE49-F238E27FC236}">
              <a16:creationId xmlns:a16="http://schemas.microsoft.com/office/drawing/2014/main" id="{1A958CF6-4621-4623-9AAB-B241183A417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51" name="Text Box 1">
          <a:extLst>
            <a:ext uri="{FF2B5EF4-FFF2-40B4-BE49-F238E27FC236}">
              <a16:creationId xmlns:a16="http://schemas.microsoft.com/office/drawing/2014/main" id="{93E22D9C-2CD6-4877-A953-BA98B0E50D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52" name="Text Box 1">
          <a:extLst>
            <a:ext uri="{FF2B5EF4-FFF2-40B4-BE49-F238E27FC236}">
              <a16:creationId xmlns:a16="http://schemas.microsoft.com/office/drawing/2014/main" id="{9204F9B3-985F-4CD4-BA3A-345A3524B7E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53" name="Text Box 1">
          <a:extLst>
            <a:ext uri="{FF2B5EF4-FFF2-40B4-BE49-F238E27FC236}">
              <a16:creationId xmlns:a16="http://schemas.microsoft.com/office/drawing/2014/main" id="{373E733A-3C65-43A7-8B48-08DB9B03F68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54" name="Text Box 1">
          <a:extLst>
            <a:ext uri="{FF2B5EF4-FFF2-40B4-BE49-F238E27FC236}">
              <a16:creationId xmlns:a16="http://schemas.microsoft.com/office/drawing/2014/main" id="{EA00B36D-800B-43F9-9B42-DD4098D988D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55" name="Text Box 1">
          <a:extLst>
            <a:ext uri="{FF2B5EF4-FFF2-40B4-BE49-F238E27FC236}">
              <a16:creationId xmlns:a16="http://schemas.microsoft.com/office/drawing/2014/main" id="{9F3D2375-7539-4B2D-B90B-8A071E2F046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56" name="Text Box 1">
          <a:extLst>
            <a:ext uri="{FF2B5EF4-FFF2-40B4-BE49-F238E27FC236}">
              <a16:creationId xmlns:a16="http://schemas.microsoft.com/office/drawing/2014/main" id="{A1C4E535-C47A-48D1-8F97-1AC9CD5D2FB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57" name="Text Box 1">
          <a:extLst>
            <a:ext uri="{FF2B5EF4-FFF2-40B4-BE49-F238E27FC236}">
              <a16:creationId xmlns:a16="http://schemas.microsoft.com/office/drawing/2014/main" id="{397806E3-8235-4965-8127-33F2B5CAA7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58" name="Text Box 1">
          <a:extLst>
            <a:ext uri="{FF2B5EF4-FFF2-40B4-BE49-F238E27FC236}">
              <a16:creationId xmlns:a16="http://schemas.microsoft.com/office/drawing/2014/main" id="{B658392A-F342-4EAE-A163-9B112D6D133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59" name="Text Box 1">
          <a:extLst>
            <a:ext uri="{FF2B5EF4-FFF2-40B4-BE49-F238E27FC236}">
              <a16:creationId xmlns:a16="http://schemas.microsoft.com/office/drawing/2014/main" id="{AC0CE6F4-BD4A-4ABF-A64A-26BD3F83961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0" name="Text Box 1">
          <a:extLst>
            <a:ext uri="{FF2B5EF4-FFF2-40B4-BE49-F238E27FC236}">
              <a16:creationId xmlns:a16="http://schemas.microsoft.com/office/drawing/2014/main" id="{A14BDB3F-4DEC-4B69-8B96-740C981E975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1" name="Text Box 1">
          <a:extLst>
            <a:ext uri="{FF2B5EF4-FFF2-40B4-BE49-F238E27FC236}">
              <a16:creationId xmlns:a16="http://schemas.microsoft.com/office/drawing/2014/main" id="{FEC85498-DBD3-43AD-883F-5820A38C5D1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62" name="Text Box 1">
          <a:extLst>
            <a:ext uri="{FF2B5EF4-FFF2-40B4-BE49-F238E27FC236}">
              <a16:creationId xmlns:a16="http://schemas.microsoft.com/office/drawing/2014/main" id="{0505CE8A-0358-4D99-B68D-97519F82F7B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63" name="Text Box 1">
          <a:extLst>
            <a:ext uri="{FF2B5EF4-FFF2-40B4-BE49-F238E27FC236}">
              <a16:creationId xmlns:a16="http://schemas.microsoft.com/office/drawing/2014/main" id="{B8D3F173-B224-47CE-B65E-7EC09EA5E4C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64" name="Text Box 1">
          <a:extLst>
            <a:ext uri="{FF2B5EF4-FFF2-40B4-BE49-F238E27FC236}">
              <a16:creationId xmlns:a16="http://schemas.microsoft.com/office/drawing/2014/main" id="{B590BF34-5660-4053-9C81-51FC21BEE06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65" name="Text Box 1">
          <a:extLst>
            <a:ext uri="{FF2B5EF4-FFF2-40B4-BE49-F238E27FC236}">
              <a16:creationId xmlns:a16="http://schemas.microsoft.com/office/drawing/2014/main" id="{BBCC8A1F-C71F-44F2-9822-4C784DD59CB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6" name="Text Box 1">
          <a:extLst>
            <a:ext uri="{FF2B5EF4-FFF2-40B4-BE49-F238E27FC236}">
              <a16:creationId xmlns:a16="http://schemas.microsoft.com/office/drawing/2014/main" id="{0AD323ED-7AF0-43B4-8EBF-0BF69C8593F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7" name="Text Box 1">
          <a:extLst>
            <a:ext uri="{FF2B5EF4-FFF2-40B4-BE49-F238E27FC236}">
              <a16:creationId xmlns:a16="http://schemas.microsoft.com/office/drawing/2014/main" id="{D27D5F2C-9A09-4219-852A-49540AB0C14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8" name="Text Box 1">
          <a:extLst>
            <a:ext uri="{FF2B5EF4-FFF2-40B4-BE49-F238E27FC236}">
              <a16:creationId xmlns:a16="http://schemas.microsoft.com/office/drawing/2014/main" id="{A296433D-CD6D-4260-BA70-56D22DAF74E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69" name="Text Box 1">
          <a:extLst>
            <a:ext uri="{FF2B5EF4-FFF2-40B4-BE49-F238E27FC236}">
              <a16:creationId xmlns:a16="http://schemas.microsoft.com/office/drawing/2014/main" id="{0F1E4E81-B265-4A33-8CF6-3F226ED58C3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0" name="Text Box 1">
          <a:extLst>
            <a:ext uri="{FF2B5EF4-FFF2-40B4-BE49-F238E27FC236}">
              <a16:creationId xmlns:a16="http://schemas.microsoft.com/office/drawing/2014/main" id="{F0C3C4EF-8876-420F-A549-D68C330081D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1" name="Text Box 1">
          <a:extLst>
            <a:ext uri="{FF2B5EF4-FFF2-40B4-BE49-F238E27FC236}">
              <a16:creationId xmlns:a16="http://schemas.microsoft.com/office/drawing/2014/main" id="{B267710F-7AF0-4194-B4FA-A4C80C8BF44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2" name="Text Box 1">
          <a:extLst>
            <a:ext uri="{FF2B5EF4-FFF2-40B4-BE49-F238E27FC236}">
              <a16:creationId xmlns:a16="http://schemas.microsoft.com/office/drawing/2014/main" id="{1A3B642C-5A5E-4EC9-882F-BE579FAEE83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3" name="Text Box 1">
          <a:extLst>
            <a:ext uri="{FF2B5EF4-FFF2-40B4-BE49-F238E27FC236}">
              <a16:creationId xmlns:a16="http://schemas.microsoft.com/office/drawing/2014/main" id="{68719F1A-6DF3-481C-AE7B-743B92FF45C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4" name="Text Box 1">
          <a:extLst>
            <a:ext uri="{FF2B5EF4-FFF2-40B4-BE49-F238E27FC236}">
              <a16:creationId xmlns:a16="http://schemas.microsoft.com/office/drawing/2014/main" id="{26A32A34-AB51-451D-8C4A-DE73C19F2C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5" name="Text Box 1">
          <a:extLst>
            <a:ext uri="{FF2B5EF4-FFF2-40B4-BE49-F238E27FC236}">
              <a16:creationId xmlns:a16="http://schemas.microsoft.com/office/drawing/2014/main" id="{754BEB8D-1D25-4EDF-AE15-D69CA5CD50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6" name="Text Box 1">
          <a:extLst>
            <a:ext uri="{FF2B5EF4-FFF2-40B4-BE49-F238E27FC236}">
              <a16:creationId xmlns:a16="http://schemas.microsoft.com/office/drawing/2014/main" id="{2509073E-258B-44BB-918C-99588C6F0D1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7" name="Text Box 1">
          <a:extLst>
            <a:ext uri="{FF2B5EF4-FFF2-40B4-BE49-F238E27FC236}">
              <a16:creationId xmlns:a16="http://schemas.microsoft.com/office/drawing/2014/main" id="{BF36874E-704C-4574-BA70-339939850ED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8" name="Text Box 1">
          <a:extLst>
            <a:ext uri="{FF2B5EF4-FFF2-40B4-BE49-F238E27FC236}">
              <a16:creationId xmlns:a16="http://schemas.microsoft.com/office/drawing/2014/main" id="{6CA17652-2C3B-4EE2-8A0A-A0F7BDD29EE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79" name="Text Box 1">
          <a:extLst>
            <a:ext uri="{FF2B5EF4-FFF2-40B4-BE49-F238E27FC236}">
              <a16:creationId xmlns:a16="http://schemas.microsoft.com/office/drawing/2014/main" id="{FB4EDCE8-B2D7-4F1C-9342-EAA28156FE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0" name="Text Box 1">
          <a:extLst>
            <a:ext uri="{FF2B5EF4-FFF2-40B4-BE49-F238E27FC236}">
              <a16:creationId xmlns:a16="http://schemas.microsoft.com/office/drawing/2014/main" id="{0A520620-42CA-4F65-B14C-88B32E4F9A6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1" name="Text Box 1">
          <a:extLst>
            <a:ext uri="{FF2B5EF4-FFF2-40B4-BE49-F238E27FC236}">
              <a16:creationId xmlns:a16="http://schemas.microsoft.com/office/drawing/2014/main" id="{CFE8F479-8E7A-4552-B47E-9439EE77A1F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2" name="Text Box 1">
          <a:extLst>
            <a:ext uri="{FF2B5EF4-FFF2-40B4-BE49-F238E27FC236}">
              <a16:creationId xmlns:a16="http://schemas.microsoft.com/office/drawing/2014/main" id="{D5AFA8C6-4512-4C21-96D9-48192C5D41B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3" name="Text Box 1">
          <a:extLst>
            <a:ext uri="{FF2B5EF4-FFF2-40B4-BE49-F238E27FC236}">
              <a16:creationId xmlns:a16="http://schemas.microsoft.com/office/drawing/2014/main" id="{E47C71D7-9BF0-4BB6-BF98-71BC47F0F88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4" name="Text Box 1">
          <a:extLst>
            <a:ext uri="{FF2B5EF4-FFF2-40B4-BE49-F238E27FC236}">
              <a16:creationId xmlns:a16="http://schemas.microsoft.com/office/drawing/2014/main" id="{C8F41B89-0910-4503-98FA-848CEC13FBD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160020</xdr:rowOff>
    </xdr:to>
    <xdr:sp macro="" textlink="">
      <xdr:nvSpPr>
        <xdr:cNvPr id="8785" name="Text Box 1">
          <a:extLst>
            <a:ext uri="{FF2B5EF4-FFF2-40B4-BE49-F238E27FC236}">
              <a16:creationId xmlns:a16="http://schemas.microsoft.com/office/drawing/2014/main" id="{AC2A1B74-58ED-42EB-9786-8D49D86494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86" name="Text Box 1">
          <a:extLst>
            <a:ext uri="{FF2B5EF4-FFF2-40B4-BE49-F238E27FC236}">
              <a16:creationId xmlns:a16="http://schemas.microsoft.com/office/drawing/2014/main" id="{67FA106C-2C3A-4C2E-A9B1-80E4631A971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87" name="Text Box 1">
          <a:extLst>
            <a:ext uri="{FF2B5EF4-FFF2-40B4-BE49-F238E27FC236}">
              <a16:creationId xmlns:a16="http://schemas.microsoft.com/office/drawing/2014/main" id="{BA7C962C-28D6-477E-A42A-FECD8C7F9C5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88" name="Text Box 1">
          <a:extLst>
            <a:ext uri="{FF2B5EF4-FFF2-40B4-BE49-F238E27FC236}">
              <a16:creationId xmlns:a16="http://schemas.microsoft.com/office/drawing/2014/main" id="{A198B032-3407-4B5C-B23D-BFA6ED06A25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89" name="Text Box 1">
          <a:extLst>
            <a:ext uri="{FF2B5EF4-FFF2-40B4-BE49-F238E27FC236}">
              <a16:creationId xmlns:a16="http://schemas.microsoft.com/office/drawing/2014/main" id="{061201D2-F480-4D9D-A677-4B5FEDB6D03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0" name="Text Box 1">
          <a:extLst>
            <a:ext uri="{FF2B5EF4-FFF2-40B4-BE49-F238E27FC236}">
              <a16:creationId xmlns:a16="http://schemas.microsoft.com/office/drawing/2014/main" id="{17601DC2-5570-4217-AB10-052FDAA2E9A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1" name="Text Box 1">
          <a:extLst>
            <a:ext uri="{FF2B5EF4-FFF2-40B4-BE49-F238E27FC236}">
              <a16:creationId xmlns:a16="http://schemas.microsoft.com/office/drawing/2014/main" id="{7EE7E2E7-8EAF-4ED9-8A6B-82BC53F791B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2" name="Text Box 1">
          <a:extLst>
            <a:ext uri="{FF2B5EF4-FFF2-40B4-BE49-F238E27FC236}">
              <a16:creationId xmlns:a16="http://schemas.microsoft.com/office/drawing/2014/main" id="{8DAEE325-E5A5-4D80-A253-A4BF5AA7AE7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3" name="Text Box 1">
          <a:extLst>
            <a:ext uri="{FF2B5EF4-FFF2-40B4-BE49-F238E27FC236}">
              <a16:creationId xmlns:a16="http://schemas.microsoft.com/office/drawing/2014/main" id="{905855E7-9FD6-45E6-BA89-A0A5357DB5E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94" name="Text Box 1">
          <a:extLst>
            <a:ext uri="{FF2B5EF4-FFF2-40B4-BE49-F238E27FC236}">
              <a16:creationId xmlns:a16="http://schemas.microsoft.com/office/drawing/2014/main" id="{E71E500B-B24E-49BD-ADE3-A76A040CD9C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95" name="Text Box 1">
          <a:extLst>
            <a:ext uri="{FF2B5EF4-FFF2-40B4-BE49-F238E27FC236}">
              <a16:creationId xmlns:a16="http://schemas.microsoft.com/office/drawing/2014/main" id="{35785878-982C-456C-AE30-37799435572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796" name="Text Box 1">
          <a:extLst>
            <a:ext uri="{FF2B5EF4-FFF2-40B4-BE49-F238E27FC236}">
              <a16:creationId xmlns:a16="http://schemas.microsoft.com/office/drawing/2014/main" id="{FE9F024D-9506-4D90-9602-29B9F856F05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797" name="Text Box 1">
          <a:extLst>
            <a:ext uri="{FF2B5EF4-FFF2-40B4-BE49-F238E27FC236}">
              <a16:creationId xmlns:a16="http://schemas.microsoft.com/office/drawing/2014/main" id="{991D6CFD-D3E6-4975-8182-49D2FC5A2B8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8" name="Text Box 1">
          <a:extLst>
            <a:ext uri="{FF2B5EF4-FFF2-40B4-BE49-F238E27FC236}">
              <a16:creationId xmlns:a16="http://schemas.microsoft.com/office/drawing/2014/main" id="{00B65939-1905-42A5-BA4E-31C9F214488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799" name="Text Box 1">
          <a:extLst>
            <a:ext uri="{FF2B5EF4-FFF2-40B4-BE49-F238E27FC236}">
              <a16:creationId xmlns:a16="http://schemas.microsoft.com/office/drawing/2014/main" id="{BCD255C5-2522-4654-B1A6-2CF1A0FFE33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0" name="Text Box 1">
          <a:extLst>
            <a:ext uri="{FF2B5EF4-FFF2-40B4-BE49-F238E27FC236}">
              <a16:creationId xmlns:a16="http://schemas.microsoft.com/office/drawing/2014/main" id="{D4CB8BB6-D033-49A7-9A54-C1345A74186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1" name="Text Box 1">
          <a:extLst>
            <a:ext uri="{FF2B5EF4-FFF2-40B4-BE49-F238E27FC236}">
              <a16:creationId xmlns:a16="http://schemas.microsoft.com/office/drawing/2014/main" id="{0A5A7560-9B59-4218-9CA4-5D0408ACED4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02" name="Text Box 1">
          <a:extLst>
            <a:ext uri="{FF2B5EF4-FFF2-40B4-BE49-F238E27FC236}">
              <a16:creationId xmlns:a16="http://schemas.microsoft.com/office/drawing/2014/main" id="{8BA55ACE-8DE6-4BEE-B5C8-43493042700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03" name="Text Box 1">
          <a:extLst>
            <a:ext uri="{FF2B5EF4-FFF2-40B4-BE49-F238E27FC236}">
              <a16:creationId xmlns:a16="http://schemas.microsoft.com/office/drawing/2014/main" id="{9400FE5F-15B8-441C-9AD3-C2AB56DE80B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04" name="Text Box 1">
          <a:extLst>
            <a:ext uri="{FF2B5EF4-FFF2-40B4-BE49-F238E27FC236}">
              <a16:creationId xmlns:a16="http://schemas.microsoft.com/office/drawing/2014/main" id="{C3BCEB55-C82C-4D57-8915-D84C3424C22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05" name="Text Box 1">
          <a:extLst>
            <a:ext uri="{FF2B5EF4-FFF2-40B4-BE49-F238E27FC236}">
              <a16:creationId xmlns:a16="http://schemas.microsoft.com/office/drawing/2014/main" id="{938E06BD-E826-477C-B562-56A731A89EC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6" name="Text Box 1">
          <a:extLst>
            <a:ext uri="{FF2B5EF4-FFF2-40B4-BE49-F238E27FC236}">
              <a16:creationId xmlns:a16="http://schemas.microsoft.com/office/drawing/2014/main" id="{4E613E4E-E264-47A6-BA16-762999B9E56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7" name="Text Box 1">
          <a:extLst>
            <a:ext uri="{FF2B5EF4-FFF2-40B4-BE49-F238E27FC236}">
              <a16:creationId xmlns:a16="http://schemas.microsoft.com/office/drawing/2014/main" id="{F1061145-7055-44F1-936D-F5D201BD0E0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8" name="Text Box 1">
          <a:extLst>
            <a:ext uri="{FF2B5EF4-FFF2-40B4-BE49-F238E27FC236}">
              <a16:creationId xmlns:a16="http://schemas.microsoft.com/office/drawing/2014/main" id="{7198E347-E22D-49D8-B99D-365A429B147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09" name="Text Box 1">
          <a:extLst>
            <a:ext uri="{FF2B5EF4-FFF2-40B4-BE49-F238E27FC236}">
              <a16:creationId xmlns:a16="http://schemas.microsoft.com/office/drawing/2014/main" id="{E40E3062-B5D8-4F39-ABDC-046B7AD3A24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10" name="Text Box 1">
          <a:extLst>
            <a:ext uri="{FF2B5EF4-FFF2-40B4-BE49-F238E27FC236}">
              <a16:creationId xmlns:a16="http://schemas.microsoft.com/office/drawing/2014/main" id="{6CF26387-D998-41FF-8EA8-F6D292D1E3B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11" name="Text Box 1">
          <a:extLst>
            <a:ext uri="{FF2B5EF4-FFF2-40B4-BE49-F238E27FC236}">
              <a16:creationId xmlns:a16="http://schemas.microsoft.com/office/drawing/2014/main" id="{DBEE11EC-1921-47A7-9CC6-EA99547EBA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12" name="Text Box 1">
          <a:extLst>
            <a:ext uri="{FF2B5EF4-FFF2-40B4-BE49-F238E27FC236}">
              <a16:creationId xmlns:a16="http://schemas.microsoft.com/office/drawing/2014/main" id="{92CA6884-D17D-45D2-AE65-10C6A23E9E9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BC7225B2-403F-4C8D-9D8A-F6C108BFC75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14" name="Text Box 1">
          <a:extLst>
            <a:ext uri="{FF2B5EF4-FFF2-40B4-BE49-F238E27FC236}">
              <a16:creationId xmlns:a16="http://schemas.microsoft.com/office/drawing/2014/main" id="{8934FE64-D1E6-4561-842F-01F29E3EAA3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15" name="Text Box 1">
          <a:extLst>
            <a:ext uri="{FF2B5EF4-FFF2-40B4-BE49-F238E27FC236}">
              <a16:creationId xmlns:a16="http://schemas.microsoft.com/office/drawing/2014/main" id="{9D0305D2-FFBE-40F4-8D0F-0F8C0E6DB62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16" name="Text Box 1">
          <a:extLst>
            <a:ext uri="{FF2B5EF4-FFF2-40B4-BE49-F238E27FC236}">
              <a16:creationId xmlns:a16="http://schemas.microsoft.com/office/drawing/2014/main" id="{C58C33FE-BA1E-4D79-AC9A-DE6BFA6BC6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17" name="Text Box 1">
          <a:extLst>
            <a:ext uri="{FF2B5EF4-FFF2-40B4-BE49-F238E27FC236}">
              <a16:creationId xmlns:a16="http://schemas.microsoft.com/office/drawing/2014/main" id="{609C8257-FE9A-40CD-A815-E88D6C47CC7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18" name="Text Box 1">
          <a:extLst>
            <a:ext uri="{FF2B5EF4-FFF2-40B4-BE49-F238E27FC236}">
              <a16:creationId xmlns:a16="http://schemas.microsoft.com/office/drawing/2014/main" id="{DEB49273-9F09-4B1C-8AB1-64403D03D190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19" name="Text Box 1">
          <a:extLst>
            <a:ext uri="{FF2B5EF4-FFF2-40B4-BE49-F238E27FC236}">
              <a16:creationId xmlns:a16="http://schemas.microsoft.com/office/drawing/2014/main" id="{02812298-19F0-4238-B089-A69B180CA18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60960</xdr:rowOff>
    </xdr:to>
    <xdr:sp macro="" textlink="">
      <xdr:nvSpPr>
        <xdr:cNvPr id="8820" name="Text Box 1">
          <a:extLst>
            <a:ext uri="{FF2B5EF4-FFF2-40B4-BE49-F238E27FC236}">
              <a16:creationId xmlns:a16="http://schemas.microsoft.com/office/drawing/2014/main" id="{F291803E-092A-4D91-8117-E595B307170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21" name="Text Box 1">
          <a:extLst>
            <a:ext uri="{FF2B5EF4-FFF2-40B4-BE49-F238E27FC236}">
              <a16:creationId xmlns:a16="http://schemas.microsoft.com/office/drawing/2014/main" id="{9DFC725C-7B01-4D87-B61C-9ECEC07DDD0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2" name="Text Box 1">
          <a:extLst>
            <a:ext uri="{FF2B5EF4-FFF2-40B4-BE49-F238E27FC236}">
              <a16:creationId xmlns:a16="http://schemas.microsoft.com/office/drawing/2014/main" id="{4C9D0AE9-EEE0-4B1B-AEEA-DD6F2EDD70C5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3" name="Text Box 1">
          <a:extLst>
            <a:ext uri="{FF2B5EF4-FFF2-40B4-BE49-F238E27FC236}">
              <a16:creationId xmlns:a16="http://schemas.microsoft.com/office/drawing/2014/main" id="{5F4C86D2-F665-49A5-A623-26834DC82F0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4" name="Text Box 1">
          <a:extLst>
            <a:ext uri="{FF2B5EF4-FFF2-40B4-BE49-F238E27FC236}">
              <a16:creationId xmlns:a16="http://schemas.microsoft.com/office/drawing/2014/main" id="{2B6B865B-BCF0-41A0-AD16-4BF7C8BF0EA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5" name="Text Box 1">
          <a:extLst>
            <a:ext uri="{FF2B5EF4-FFF2-40B4-BE49-F238E27FC236}">
              <a16:creationId xmlns:a16="http://schemas.microsoft.com/office/drawing/2014/main" id="{252E490C-E59D-465C-8323-A8DBBCAFB93B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26" name="Text Box 1">
          <a:extLst>
            <a:ext uri="{FF2B5EF4-FFF2-40B4-BE49-F238E27FC236}">
              <a16:creationId xmlns:a16="http://schemas.microsoft.com/office/drawing/2014/main" id="{E8502E67-C45B-4A58-A165-0AB63F8E564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7" name="Text Box 1">
          <a:extLst>
            <a:ext uri="{FF2B5EF4-FFF2-40B4-BE49-F238E27FC236}">
              <a16:creationId xmlns:a16="http://schemas.microsoft.com/office/drawing/2014/main" id="{17D890A8-B1AD-4C80-A989-3BC47547AD3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28" name="Text Box 1">
          <a:extLst>
            <a:ext uri="{FF2B5EF4-FFF2-40B4-BE49-F238E27FC236}">
              <a16:creationId xmlns:a16="http://schemas.microsoft.com/office/drawing/2014/main" id="{810A058F-977D-4840-83C5-448D2F3D345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29" name="Text Box 1">
          <a:extLst>
            <a:ext uri="{FF2B5EF4-FFF2-40B4-BE49-F238E27FC236}">
              <a16:creationId xmlns:a16="http://schemas.microsoft.com/office/drawing/2014/main" id="{61F45DE3-22E7-4B20-AA3D-DA2E67160F73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30" name="Text Box 1">
          <a:extLst>
            <a:ext uri="{FF2B5EF4-FFF2-40B4-BE49-F238E27FC236}">
              <a16:creationId xmlns:a16="http://schemas.microsoft.com/office/drawing/2014/main" id="{D8EEAB6C-B289-4A70-8342-149F624130B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31" name="Text Box 1">
          <a:extLst>
            <a:ext uri="{FF2B5EF4-FFF2-40B4-BE49-F238E27FC236}">
              <a16:creationId xmlns:a16="http://schemas.microsoft.com/office/drawing/2014/main" id="{A6451655-AB34-4227-9C54-A44BE5F83E6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32" name="Text Box 1">
          <a:extLst>
            <a:ext uri="{FF2B5EF4-FFF2-40B4-BE49-F238E27FC236}">
              <a16:creationId xmlns:a16="http://schemas.microsoft.com/office/drawing/2014/main" id="{19594E61-3AC2-47F6-8CBE-8F444138FC9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33" name="Text Box 1">
          <a:extLst>
            <a:ext uri="{FF2B5EF4-FFF2-40B4-BE49-F238E27FC236}">
              <a16:creationId xmlns:a16="http://schemas.microsoft.com/office/drawing/2014/main" id="{659FEC7D-C419-4995-91EF-49F741494BF6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34" name="Text Box 1">
          <a:extLst>
            <a:ext uri="{FF2B5EF4-FFF2-40B4-BE49-F238E27FC236}">
              <a16:creationId xmlns:a16="http://schemas.microsoft.com/office/drawing/2014/main" id="{7514A55B-E689-467B-8603-6558DB2D46B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35" name="Text Box 1">
          <a:extLst>
            <a:ext uri="{FF2B5EF4-FFF2-40B4-BE49-F238E27FC236}">
              <a16:creationId xmlns:a16="http://schemas.microsoft.com/office/drawing/2014/main" id="{2A438AAB-F219-4EA7-8E94-8F148C29D14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36" name="Text Box 1">
          <a:extLst>
            <a:ext uri="{FF2B5EF4-FFF2-40B4-BE49-F238E27FC236}">
              <a16:creationId xmlns:a16="http://schemas.microsoft.com/office/drawing/2014/main" id="{92782D35-CF36-47FC-8970-3ACDDC90E6C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5210679C-CEB3-476F-BE29-F1A23A66BFE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38" name="Text Box 1">
          <a:extLst>
            <a:ext uri="{FF2B5EF4-FFF2-40B4-BE49-F238E27FC236}">
              <a16:creationId xmlns:a16="http://schemas.microsoft.com/office/drawing/2014/main" id="{63B3020D-8C6A-4D42-8D8C-98F30D97F4EC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39" name="Text Box 1">
          <a:extLst>
            <a:ext uri="{FF2B5EF4-FFF2-40B4-BE49-F238E27FC236}">
              <a16:creationId xmlns:a16="http://schemas.microsoft.com/office/drawing/2014/main" id="{15D22A77-A8D0-40DE-952E-E2261B39C1BF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40" name="Text Box 1">
          <a:extLst>
            <a:ext uri="{FF2B5EF4-FFF2-40B4-BE49-F238E27FC236}">
              <a16:creationId xmlns:a16="http://schemas.microsoft.com/office/drawing/2014/main" id="{4F4CA110-AB08-4251-9C5C-0930B9EAD8C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41" name="Text Box 1">
          <a:extLst>
            <a:ext uri="{FF2B5EF4-FFF2-40B4-BE49-F238E27FC236}">
              <a16:creationId xmlns:a16="http://schemas.microsoft.com/office/drawing/2014/main" id="{2372C95B-C2FD-4CEB-A51F-597BAC9022B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42" name="Text Box 1">
          <a:extLst>
            <a:ext uri="{FF2B5EF4-FFF2-40B4-BE49-F238E27FC236}">
              <a16:creationId xmlns:a16="http://schemas.microsoft.com/office/drawing/2014/main" id="{3E65E737-EE7F-46EE-82F4-650CC54BF39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43" name="Text Box 1">
          <a:extLst>
            <a:ext uri="{FF2B5EF4-FFF2-40B4-BE49-F238E27FC236}">
              <a16:creationId xmlns:a16="http://schemas.microsoft.com/office/drawing/2014/main" id="{9FFA69CA-16B9-4DC0-9FCB-FD76411CE84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44" name="Text Box 1">
          <a:extLst>
            <a:ext uri="{FF2B5EF4-FFF2-40B4-BE49-F238E27FC236}">
              <a16:creationId xmlns:a16="http://schemas.microsoft.com/office/drawing/2014/main" id="{2107723C-104A-405A-BEE8-8F66D7B03F4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45" name="Text Box 1">
          <a:extLst>
            <a:ext uri="{FF2B5EF4-FFF2-40B4-BE49-F238E27FC236}">
              <a16:creationId xmlns:a16="http://schemas.microsoft.com/office/drawing/2014/main" id="{A1C5881A-A13E-43D4-BD80-A15A2B8E5AE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46" name="Text Box 1">
          <a:extLst>
            <a:ext uri="{FF2B5EF4-FFF2-40B4-BE49-F238E27FC236}">
              <a16:creationId xmlns:a16="http://schemas.microsoft.com/office/drawing/2014/main" id="{8F5D50FE-B311-458B-82A7-7C75EC8805E9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47" name="Text Box 1">
          <a:extLst>
            <a:ext uri="{FF2B5EF4-FFF2-40B4-BE49-F238E27FC236}">
              <a16:creationId xmlns:a16="http://schemas.microsoft.com/office/drawing/2014/main" id="{7C63DE70-32C9-414C-98DA-5FD3048455F7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48" name="Text Box 1">
          <a:extLst>
            <a:ext uri="{FF2B5EF4-FFF2-40B4-BE49-F238E27FC236}">
              <a16:creationId xmlns:a16="http://schemas.microsoft.com/office/drawing/2014/main" id="{240B9991-CE8C-4713-B2D4-D04B38BAB792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49" name="Text Box 1">
          <a:extLst>
            <a:ext uri="{FF2B5EF4-FFF2-40B4-BE49-F238E27FC236}">
              <a16:creationId xmlns:a16="http://schemas.microsoft.com/office/drawing/2014/main" id="{CDC69178-58BA-4637-999E-ED48490AFD64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50" name="Text Box 1">
          <a:extLst>
            <a:ext uri="{FF2B5EF4-FFF2-40B4-BE49-F238E27FC236}">
              <a16:creationId xmlns:a16="http://schemas.microsoft.com/office/drawing/2014/main" id="{5C1859AF-85A5-40BE-A6C0-1D1D7FAA88B1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51" name="Text Box 1">
          <a:extLst>
            <a:ext uri="{FF2B5EF4-FFF2-40B4-BE49-F238E27FC236}">
              <a16:creationId xmlns:a16="http://schemas.microsoft.com/office/drawing/2014/main" id="{E77E64D0-9743-4A0C-A777-F84E9CC0A22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38100</xdr:rowOff>
    </xdr:to>
    <xdr:sp macro="" textlink="">
      <xdr:nvSpPr>
        <xdr:cNvPr id="8852" name="Text Box 1">
          <a:extLst>
            <a:ext uri="{FF2B5EF4-FFF2-40B4-BE49-F238E27FC236}">
              <a16:creationId xmlns:a16="http://schemas.microsoft.com/office/drawing/2014/main" id="{B87D7D8A-D9C3-4E63-A7DF-EB7C28AE2D7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22860</xdr:rowOff>
    </xdr:to>
    <xdr:sp macro="" textlink="">
      <xdr:nvSpPr>
        <xdr:cNvPr id="8853" name="Text Box 1">
          <a:extLst>
            <a:ext uri="{FF2B5EF4-FFF2-40B4-BE49-F238E27FC236}">
              <a16:creationId xmlns:a16="http://schemas.microsoft.com/office/drawing/2014/main" id="{FB977150-107C-4EB9-96A0-5098507D18ED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54" name="Text Box 1">
          <a:extLst>
            <a:ext uri="{FF2B5EF4-FFF2-40B4-BE49-F238E27FC236}">
              <a16:creationId xmlns:a16="http://schemas.microsoft.com/office/drawing/2014/main" id="{8864D897-F8D1-496D-B503-9112978F2C1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55" name="Text Box 1">
          <a:extLst>
            <a:ext uri="{FF2B5EF4-FFF2-40B4-BE49-F238E27FC236}">
              <a16:creationId xmlns:a16="http://schemas.microsoft.com/office/drawing/2014/main" id="{74C2D934-61DC-4BD8-A06D-E2152FEDF6EE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56" name="Text Box 1">
          <a:extLst>
            <a:ext uri="{FF2B5EF4-FFF2-40B4-BE49-F238E27FC236}">
              <a16:creationId xmlns:a16="http://schemas.microsoft.com/office/drawing/2014/main" id="{974204C8-7858-4FE9-9EA0-7567016E9BFA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56</xdr:row>
      <xdr:rowOff>0</xdr:rowOff>
    </xdr:from>
    <xdr:to>
      <xdr:col>0</xdr:col>
      <xdr:colOff>586740</xdr:colOff>
      <xdr:row>57</xdr:row>
      <xdr:rowOff>0</xdr:rowOff>
    </xdr:to>
    <xdr:sp macro="" textlink="">
      <xdr:nvSpPr>
        <xdr:cNvPr id="8857" name="Text Box 1">
          <a:extLst>
            <a:ext uri="{FF2B5EF4-FFF2-40B4-BE49-F238E27FC236}">
              <a16:creationId xmlns:a16="http://schemas.microsoft.com/office/drawing/2014/main" id="{77460D28-F721-4AEC-A64E-11A0C369EFB8}"/>
            </a:ext>
          </a:extLst>
        </xdr:cNvPr>
        <xdr:cNvSpPr txBox="1">
          <a:spLocks noChangeArrowheads="1"/>
        </xdr:cNvSpPr>
      </xdr:nvSpPr>
      <xdr:spPr bwMode="auto">
        <a:xfrm>
          <a:off x="510540" y="86487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95AE-2A7D-407C-A04D-84A14ABC8BB9}">
  <dimension ref="A2:K28"/>
  <sheetViews>
    <sheetView workbookViewId="0">
      <selection activeCell="M12" sqref="M12"/>
    </sheetView>
  </sheetViews>
  <sheetFormatPr defaultRowHeight="14.4" x14ac:dyDescent="0.3"/>
  <sheetData>
    <row r="2" spans="1:1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2"/>
      <c r="B4" s="2"/>
      <c r="C4" s="2"/>
      <c r="D4" s="3"/>
      <c r="E4" s="3"/>
      <c r="F4" s="4"/>
      <c r="G4" s="5"/>
      <c r="H4" s="5"/>
      <c r="I4" s="6"/>
      <c r="J4" s="6"/>
      <c r="K4" s="7" t="s">
        <v>2</v>
      </c>
    </row>
    <row r="5" spans="1:11" x14ac:dyDescent="0.3">
      <c r="A5" s="8" t="s">
        <v>3</v>
      </c>
      <c r="B5" s="8"/>
      <c r="C5" s="8"/>
      <c r="D5" s="8"/>
      <c r="E5" s="8"/>
      <c r="F5" s="8"/>
      <c r="G5" s="9" t="s">
        <v>4</v>
      </c>
      <c r="H5" s="10"/>
      <c r="I5" s="10"/>
      <c r="J5" s="10"/>
      <c r="K5" s="11"/>
    </row>
    <row r="6" spans="1:11" ht="30.6" x14ac:dyDescent="0.3">
      <c r="A6" s="8" t="s">
        <v>5</v>
      </c>
      <c r="B6" s="8"/>
      <c r="C6" s="8"/>
      <c r="D6" s="12" t="s">
        <v>6</v>
      </c>
      <c r="E6" s="12" t="s">
        <v>7</v>
      </c>
      <c r="F6" s="12" t="s">
        <v>8</v>
      </c>
      <c r="G6" s="8" t="s">
        <v>5</v>
      </c>
      <c r="H6" s="8"/>
      <c r="I6" s="12" t="s">
        <v>9</v>
      </c>
      <c r="J6" s="12" t="s">
        <v>7</v>
      </c>
      <c r="K6" s="12" t="s">
        <v>8</v>
      </c>
    </row>
    <row r="7" spans="1:11" x14ac:dyDescent="0.3">
      <c r="A7" s="13" t="s">
        <v>10</v>
      </c>
      <c r="B7" s="13"/>
      <c r="C7" s="13"/>
      <c r="D7" s="14">
        <v>0</v>
      </c>
      <c r="E7" s="14">
        <v>300000</v>
      </c>
      <c r="F7" s="14">
        <v>300000</v>
      </c>
      <c r="G7" s="13" t="s">
        <v>11</v>
      </c>
      <c r="H7" s="13"/>
      <c r="I7" s="14">
        <v>138820630</v>
      </c>
      <c r="J7" s="15">
        <v>130490155</v>
      </c>
      <c r="K7" s="14">
        <v>155155640</v>
      </c>
    </row>
    <row r="8" spans="1:11" x14ac:dyDescent="0.3">
      <c r="A8" s="16" t="s">
        <v>12</v>
      </c>
      <c r="B8" s="17"/>
      <c r="C8" s="18"/>
      <c r="D8" s="14">
        <v>0</v>
      </c>
      <c r="E8" s="14">
        <v>0</v>
      </c>
      <c r="F8" s="14">
        <v>0</v>
      </c>
      <c r="G8" s="19" t="s">
        <v>13</v>
      </c>
      <c r="H8" s="19"/>
      <c r="I8" s="14">
        <v>20433822</v>
      </c>
      <c r="J8" s="20">
        <v>17930467</v>
      </c>
      <c r="K8" s="14">
        <v>22426343</v>
      </c>
    </row>
    <row r="9" spans="1:11" x14ac:dyDescent="0.3">
      <c r="A9" s="21" t="s">
        <v>14</v>
      </c>
      <c r="B9" s="22"/>
      <c r="C9" s="23"/>
      <c r="D9" s="14">
        <v>27748148</v>
      </c>
      <c r="E9" s="14">
        <v>25742037</v>
      </c>
      <c r="F9" s="14">
        <v>29056358</v>
      </c>
      <c r="G9" s="13" t="s">
        <v>15</v>
      </c>
      <c r="H9" s="13"/>
      <c r="I9" s="14">
        <v>49690501</v>
      </c>
      <c r="J9" s="15">
        <v>40490688</v>
      </c>
      <c r="K9" s="14">
        <v>47719814</v>
      </c>
    </row>
    <row r="10" spans="1:11" x14ac:dyDescent="0.3">
      <c r="A10" s="21" t="s">
        <v>16</v>
      </c>
      <c r="B10" s="22"/>
      <c r="C10" s="23"/>
      <c r="D10" s="14">
        <v>240000</v>
      </c>
      <c r="E10" s="14">
        <v>240000</v>
      </c>
      <c r="F10" s="14">
        <v>360000</v>
      </c>
      <c r="G10" s="13" t="s">
        <v>17</v>
      </c>
      <c r="H10" s="13"/>
      <c r="I10" s="24">
        <v>0</v>
      </c>
      <c r="J10" s="24">
        <v>0</v>
      </c>
      <c r="K10" s="14">
        <v>0</v>
      </c>
    </row>
    <row r="11" spans="1:11" x14ac:dyDescent="0.3">
      <c r="A11" s="13"/>
      <c r="B11" s="13"/>
      <c r="C11" s="13"/>
      <c r="D11" s="14"/>
      <c r="E11" s="14"/>
      <c r="F11" s="14"/>
      <c r="G11" s="13" t="s">
        <v>18</v>
      </c>
      <c r="H11" s="13"/>
      <c r="I11" s="24">
        <v>0</v>
      </c>
      <c r="J11" s="24">
        <v>0</v>
      </c>
      <c r="K11" s="14">
        <v>0</v>
      </c>
    </row>
    <row r="12" spans="1:11" x14ac:dyDescent="0.3">
      <c r="A12" s="25"/>
      <c r="B12" s="25"/>
      <c r="C12" s="25"/>
      <c r="D12" s="14"/>
      <c r="E12" s="14"/>
      <c r="F12" s="14"/>
      <c r="G12" s="26" t="s">
        <v>19</v>
      </c>
      <c r="H12" s="27"/>
      <c r="I12" s="28"/>
      <c r="J12" s="28"/>
      <c r="K12" s="14"/>
    </row>
    <row r="13" spans="1:11" x14ac:dyDescent="0.3">
      <c r="A13" s="29"/>
      <c r="B13" s="29"/>
      <c r="C13" s="29"/>
      <c r="D13" s="14"/>
      <c r="E13" s="14"/>
      <c r="F13" s="14"/>
      <c r="G13" s="21" t="s">
        <v>20</v>
      </c>
      <c r="H13" s="23"/>
      <c r="I13" s="30"/>
      <c r="J13" s="30"/>
      <c r="K13" s="14"/>
    </row>
    <row r="14" spans="1:11" x14ac:dyDescent="0.3">
      <c r="A14" s="21"/>
      <c r="B14" s="22"/>
      <c r="C14" s="23"/>
      <c r="D14" s="14"/>
      <c r="E14" s="14"/>
      <c r="F14" s="14"/>
      <c r="G14" s="31"/>
      <c r="H14" s="32"/>
      <c r="I14" s="33"/>
      <c r="J14" s="33"/>
      <c r="K14" s="14"/>
    </row>
    <row r="15" spans="1:11" x14ac:dyDescent="0.3">
      <c r="A15" s="25" t="s">
        <v>21</v>
      </c>
      <c r="B15" s="25"/>
      <c r="C15" s="25"/>
      <c r="D15" s="34">
        <f>D7+D8+D9+D10</f>
        <v>27988148</v>
      </c>
      <c r="E15" s="34">
        <f>E7+E8+E9+E10</f>
        <v>26282037</v>
      </c>
      <c r="F15" s="34">
        <f>F7+F8+F9+F10</f>
        <v>29716358</v>
      </c>
      <c r="G15" s="35" t="s">
        <v>22</v>
      </c>
      <c r="H15" s="36"/>
      <c r="I15" s="34">
        <f>SUM(I7:I11)</f>
        <v>208944953</v>
      </c>
      <c r="J15" s="34">
        <f>SUM(J7:J11)</f>
        <v>188911310</v>
      </c>
      <c r="K15" s="34">
        <f>SUM(K7:K11)</f>
        <v>225301797</v>
      </c>
    </row>
    <row r="16" spans="1:11" x14ac:dyDescent="0.3">
      <c r="A16" s="21"/>
      <c r="B16" s="22"/>
      <c r="C16" s="23"/>
      <c r="D16" s="14"/>
      <c r="E16" s="14"/>
      <c r="F16" s="14"/>
      <c r="G16" s="21"/>
      <c r="H16" s="23"/>
      <c r="I16" s="30"/>
      <c r="J16" s="30"/>
      <c r="K16" s="14"/>
    </row>
    <row r="17" spans="1:11" x14ac:dyDescent="0.3">
      <c r="A17" s="16" t="s">
        <v>23</v>
      </c>
      <c r="B17" s="17"/>
      <c r="C17" s="18"/>
      <c r="D17" s="14">
        <v>0</v>
      </c>
      <c r="E17" s="14">
        <v>0</v>
      </c>
      <c r="F17" s="14">
        <v>0</v>
      </c>
      <c r="G17" s="21" t="s">
        <v>24</v>
      </c>
      <c r="H17" s="23"/>
      <c r="I17" s="14">
        <v>258920</v>
      </c>
      <c r="J17" s="37">
        <v>452266</v>
      </c>
      <c r="K17" s="14">
        <v>3695700</v>
      </c>
    </row>
    <row r="18" spans="1:11" x14ac:dyDescent="0.3">
      <c r="A18" s="16" t="s">
        <v>25</v>
      </c>
      <c r="B18" s="17"/>
      <c r="C18" s="18"/>
      <c r="D18" s="14">
        <v>6</v>
      </c>
      <c r="E18" s="14">
        <v>6</v>
      </c>
      <c r="F18" s="14">
        <v>0</v>
      </c>
      <c r="G18" s="21" t="s">
        <v>26</v>
      </c>
      <c r="H18" s="23"/>
      <c r="I18" s="38">
        <v>0</v>
      </c>
      <c r="J18" s="38">
        <v>0</v>
      </c>
      <c r="K18" s="14">
        <v>0</v>
      </c>
    </row>
    <row r="19" spans="1:11" x14ac:dyDescent="0.3">
      <c r="A19" s="13" t="s">
        <v>27</v>
      </c>
      <c r="B19" s="13"/>
      <c r="C19" s="13"/>
      <c r="D19" s="14">
        <v>0</v>
      </c>
      <c r="E19" s="14">
        <v>0</v>
      </c>
      <c r="F19" s="14">
        <v>0</v>
      </c>
      <c r="G19" s="21" t="s">
        <v>28</v>
      </c>
      <c r="H19" s="23"/>
      <c r="I19" s="38">
        <v>0</v>
      </c>
      <c r="J19" s="38">
        <v>0</v>
      </c>
      <c r="K19" s="14">
        <v>0</v>
      </c>
    </row>
    <row r="20" spans="1:11" x14ac:dyDescent="0.3">
      <c r="A20" s="25" t="s">
        <v>29</v>
      </c>
      <c r="B20" s="25"/>
      <c r="C20" s="25"/>
      <c r="D20" s="34">
        <v>6</v>
      </c>
      <c r="E20" s="34">
        <f>SUM(E17:E19)</f>
        <v>6</v>
      </c>
      <c r="F20" s="34">
        <f>F17+F18+F19</f>
        <v>0</v>
      </c>
      <c r="G20" s="35" t="s">
        <v>30</v>
      </c>
      <c r="H20" s="36"/>
      <c r="I20" s="34">
        <f>SUM(I17:I19)</f>
        <v>258920</v>
      </c>
      <c r="J20" s="34">
        <f>SUM(J17:J19)</f>
        <v>452266</v>
      </c>
      <c r="K20" s="34">
        <f>SUM(K17:K19)</f>
        <v>3695700</v>
      </c>
    </row>
    <row r="21" spans="1:11" x14ac:dyDescent="0.3">
      <c r="A21" s="9"/>
      <c r="B21" s="10"/>
      <c r="C21" s="11"/>
      <c r="D21" s="34"/>
      <c r="E21" s="34"/>
      <c r="F21" s="34"/>
      <c r="G21" s="39"/>
      <c r="H21" s="40"/>
      <c r="I21" s="40"/>
      <c r="J21" s="40"/>
      <c r="K21" s="34"/>
    </row>
    <row r="22" spans="1:11" x14ac:dyDescent="0.3">
      <c r="A22" s="35" t="s">
        <v>31</v>
      </c>
      <c r="B22" s="41"/>
      <c r="C22" s="36"/>
      <c r="D22" s="34">
        <f>D15+D20</f>
        <v>27988154</v>
      </c>
      <c r="E22" s="34">
        <f>E15+E20</f>
        <v>26282043</v>
      </c>
      <c r="F22" s="34">
        <f>F15+F20</f>
        <v>29716358</v>
      </c>
      <c r="G22" s="39" t="s">
        <v>32</v>
      </c>
      <c r="H22" s="40"/>
      <c r="I22" s="34">
        <f>I15+I20</f>
        <v>209203873</v>
      </c>
      <c r="J22" s="34">
        <f>J15+J20</f>
        <v>189363576</v>
      </c>
      <c r="K22" s="34">
        <f>K15+K20</f>
        <v>228997497</v>
      </c>
    </row>
    <row r="23" spans="1:11" x14ac:dyDescent="0.3">
      <c r="A23" s="31"/>
      <c r="B23" s="42"/>
      <c r="C23" s="32"/>
      <c r="D23" s="14"/>
      <c r="E23" s="14"/>
      <c r="F23" s="14"/>
      <c r="G23" s="21"/>
      <c r="H23" s="23"/>
      <c r="I23" s="30"/>
      <c r="J23" s="30"/>
      <c r="K23" s="14"/>
    </row>
    <row r="24" spans="1:11" x14ac:dyDescent="0.3">
      <c r="A24" s="35" t="s">
        <v>33</v>
      </c>
      <c r="B24" s="41"/>
      <c r="C24" s="36"/>
      <c r="D24" s="43">
        <v>181215719</v>
      </c>
      <c r="E24" s="43">
        <v>164469053</v>
      </c>
      <c r="F24" s="43">
        <v>199281139</v>
      </c>
      <c r="G24" s="35" t="s">
        <v>34</v>
      </c>
      <c r="H24" s="36"/>
      <c r="I24" s="44">
        <v>0</v>
      </c>
      <c r="J24" s="44">
        <v>0</v>
      </c>
      <c r="K24" s="43">
        <v>0</v>
      </c>
    </row>
    <row r="25" spans="1:11" x14ac:dyDescent="0.3">
      <c r="A25" s="45" t="s">
        <v>35</v>
      </c>
      <c r="B25" s="13"/>
      <c r="C25" s="13"/>
      <c r="D25" s="46">
        <v>3294322</v>
      </c>
      <c r="E25" s="46">
        <v>3294322</v>
      </c>
      <c r="F25" s="46">
        <v>1375081</v>
      </c>
      <c r="G25" s="39"/>
      <c r="H25" s="40"/>
      <c r="I25" s="40"/>
      <c r="J25" s="40"/>
      <c r="K25" s="46"/>
    </row>
    <row r="26" spans="1:11" x14ac:dyDescent="0.3">
      <c r="A26" s="19"/>
      <c r="B26" s="19"/>
      <c r="C26" s="19"/>
      <c r="D26" s="14"/>
      <c r="E26" s="14"/>
      <c r="F26" s="14"/>
      <c r="G26" s="31"/>
      <c r="H26" s="32"/>
      <c r="I26" s="33"/>
      <c r="J26" s="33"/>
      <c r="K26" s="14"/>
    </row>
    <row r="27" spans="1:11" x14ac:dyDescent="0.3">
      <c r="A27" s="47" t="s">
        <v>36</v>
      </c>
      <c r="B27" s="47"/>
      <c r="C27" s="47"/>
      <c r="D27" s="34">
        <f>D22+D24</f>
        <v>209203873</v>
      </c>
      <c r="E27" s="34">
        <f>E22+E24</f>
        <v>190751096</v>
      </c>
      <c r="F27" s="34">
        <f>F22+F24</f>
        <v>228997497</v>
      </c>
      <c r="G27" s="47" t="s">
        <v>37</v>
      </c>
      <c r="H27" s="47"/>
      <c r="I27" s="34">
        <f>I15+I20</f>
        <v>209203873</v>
      </c>
      <c r="J27" s="34">
        <f>J15+J20</f>
        <v>189363576</v>
      </c>
      <c r="K27" s="34">
        <f>K15+K20</f>
        <v>228997497</v>
      </c>
    </row>
    <row r="28" spans="1:1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47">
    <mergeCell ref="A25:C25"/>
    <mergeCell ref="A26:C26"/>
    <mergeCell ref="G26:H26"/>
    <mergeCell ref="A27:C27"/>
    <mergeCell ref="G27:H27"/>
    <mergeCell ref="A21:C21"/>
    <mergeCell ref="A22:C22"/>
    <mergeCell ref="A23:C23"/>
    <mergeCell ref="G23:H23"/>
    <mergeCell ref="A24:C24"/>
    <mergeCell ref="G24:H24"/>
    <mergeCell ref="A18:C18"/>
    <mergeCell ref="G18:H18"/>
    <mergeCell ref="A19:C19"/>
    <mergeCell ref="G19:H19"/>
    <mergeCell ref="A20:C20"/>
    <mergeCell ref="G20:H20"/>
    <mergeCell ref="A15:C15"/>
    <mergeCell ref="G15:H15"/>
    <mergeCell ref="A16:C16"/>
    <mergeCell ref="G16:H16"/>
    <mergeCell ref="A17:C17"/>
    <mergeCell ref="G17:H17"/>
    <mergeCell ref="A12:C12"/>
    <mergeCell ref="G12:H12"/>
    <mergeCell ref="A13:C13"/>
    <mergeCell ref="G13:H13"/>
    <mergeCell ref="A14:C14"/>
    <mergeCell ref="G14:H14"/>
    <mergeCell ref="A9:C9"/>
    <mergeCell ref="G9:H9"/>
    <mergeCell ref="A10:C10"/>
    <mergeCell ref="G10:H10"/>
    <mergeCell ref="A11:C11"/>
    <mergeCell ref="G11:H11"/>
    <mergeCell ref="A6:C6"/>
    <mergeCell ref="G6:H6"/>
    <mergeCell ref="A7:C7"/>
    <mergeCell ref="G7:H7"/>
    <mergeCell ref="A8:C8"/>
    <mergeCell ref="G8:H8"/>
    <mergeCell ref="A2:K2"/>
    <mergeCell ref="A3:K3"/>
    <mergeCell ref="A4:C4"/>
    <mergeCell ref="G4:H4"/>
    <mergeCell ref="A5:F5"/>
    <mergeCell ref="G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EE9C-8EBF-4722-B47A-F8C048AD4E08}">
  <dimension ref="A2:M78"/>
  <sheetViews>
    <sheetView tabSelected="1" workbookViewId="0">
      <selection activeCell="A2" sqref="A2:M78"/>
    </sheetView>
  </sheetViews>
  <sheetFormatPr defaultRowHeight="14.4" x14ac:dyDescent="0.3"/>
  <sheetData>
    <row r="2" spans="1:13" ht="15" thickBot="1" x14ac:dyDescent="0.35">
      <c r="A2" s="48" t="s">
        <v>38</v>
      </c>
      <c r="B2" s="49" t="s">
        <v>39</v>
      </c>
      <c r="C2" s="50"/>
      <c r="D2" s="50"/>
      <c r="E2" s="50"/>
      <c r="F2" s="50"/>
      <c r="G2" s="50"/>
      <c r="H2" s="50"/>
      <c r="I2" s="50"/>
      <c r="J2" s="51"/>
      <c r="K2" s="51"/>
      <c r="L2" s="51"/>
      <c r="M2" s="52"/>
    </row>
    <row r="3" spans="1:13" ht="15" thickBot="1" x14ac:dyDescent="0.35">
      <c r="A3" s="53"/>
      <c r="B3" s="54" t="s">
        <v>40</v>
      </c>
      <c r="C3" s="55"/>
      <c r="D3" s="56" t="s">
        <v>41</v>
      </c>
      <c r="E3" s="57" t="s">
        <v>42</v>
      </c>
      <c r="F3" s="58" t="s">
        <v>43</v>
      </c>
      <c r="G3" s="59" t="s">
        <v>4</v>
      </c>
      <c r="H3" s="57" t="s">
        <v>44</v>
      </c>
      <c r="I3" s="60" t="s">
        <v>45</v>
      </c>
      <c r="J3" s="51"/>
      <c r="K3" s="51"/>
      <c r="L3" s="61"/>
      <c r="M3" s="61"/>
    </row>
    <row r="4" spans="1:13" ht="40.799999999999997" x14ac:dyDescent="0.3">
      <c r="A4" s="53"/>
      <c r="B4" s="62" t="s">
        <v>46</v>
      </c>
      <c r="C4" s="63" t="s">
        <v>47</v>
      </c>
      <c r="D4" s="64"/>
      <c r="E4" s="57"/>
      <c r="F4" s="65"/>
      <c r="G4" s="66"/>
      <c r="H4" s="67"/>
      <c r="I4" s="68"/>
      <c r="J4" s="69"/>
      <c r="K4" s="51"/>
      <c r="L4" s="61"/>
      <c r="M4" s="61"/>
    </row>
    <row r="5" spans="1:13" x14ac:dyDescent="0.3">
      <c r="A5" s="70" t="s">
        <v>48</v>
      </c>
      <c r="B5" s="71">
        <f>243000/29*13</f>
        <v>108931.03448275864</v>
      </c>
      <c r="C5" s="71">
        <f>(6296880)/29*13</f>
        <v>2822739.3103448278</v>
      </c>
      <c r="D5" s="72">
        <f>(I5-B5-C5-E5)</f>
        <v>491684.28275862103</v>
      </c>
      <c r="E5" s="73">
        <f>3156000*0.1/29*13</f>
        <v>141475.86206896554</v>
      </c>
      <c r="F5" s="74">
        <f>SUM(A5,B5,D5,C5,E5)</f>
        <v>3564830.4896551729</v>
      </c>
      <c r="G5" s="75">
        <f>5300177/29*13</f>
        <v>2375941.4137931038</v>
      </c>
      <c r="H5" s="76">
        <f>26521365*0.1/29*13+0.4</f>
        <v>1188889.175862069</v>
      </c>
      <c r="I5" s="77">
        <f>(G5+H5)-0.1</f>
        <v>3564830.4896551729</v>
      </c>
      <c r="J5" s="78"/>
      <c r="K5" s="78"/>
      <c r="L5" s="78"/>
      <c r="M5" s="78"/>
    </row>
    <row r="6" spans="1:13" x14ac:dyDescent="0.3">
      <c r="A6" s="70" t="s">
        <v>49</v>
      </c>
      <c r="B6" s="71">
        <f>243000/29*10</f>
        <v>83793.10344827587</v>
      </c>
      <c r="C6" s="71">
        <f>(6296880/29*10)</f>
        <v>2171337.931034483</v>
      </c>
      <c r="D6" s="72">
        <f>(I6-B6-C6-E6)</f>
        <v>378218.54827586195</v>
      </c>
      <c r="E6" s="73">
        <f>3156000*0.1/29*10-0.1</f>
        <v>108827.48620689654</v>
      </c>
      <c r="F6" s="74">
        <f>SUM(A6,B6,D6,C6,E6)-0.3</f>
        <v>2742176.7689655176</v>
      </c>
      <c r="G6" s="75">
        <f>5300177/29*10</f>
        <v>1827647.2413793104</v>
      </c>
      <c r="H6" s="76">
        <f>26521365*0.1/29*10</f>
        <v>914529.82758620696</v>
      </c>
      <c r="I6" s="77">
        <f t="shared" ref="I6:I12" si="0">G6+H6</f>
        <v>2742177.0689655175</v>
      </c>
      <c r="J6" s="78"/>
      <c r="K6" s="78"/>
      <c r="L6" s="78"/>
      <c r="M6" s="78"/>
    </row>
    <row r="7" spans="1:13" x14ac:dyDescent="0.3">
      <c r="A7" s="70" t="s">
        <v>50</v>
      </c>
      <c r="B7" s="71">
        <f>(243000/29*1)+0.2</f>
        <v>8379.5103448275877</v>
      </c>
      <c r="C7" s="71">
        <f>(6296880)/29*1</f>
        <v>217133.79310344829</v>
      </c>
      <c r="D7" s="72">
        <f>(I7-B7-C7-E7)</f>
        <v>37821.64482758622</v>
      </c>
      <c r="E7" s="73">
        <f>3156000*0.1/29*1</f>
        <v>10882.758620689656</v>
      </c>
      <c r="F7" s="74">
        <f>SUM(A7,B7,D7,C7,E7)</f>
        <v>274217.70689655177</v>
      </c>
      <c r="G7" s="75">
        <f>5300177/29*1</f>
        <v>182764.72413793104</v>
      </c>
      <c r="H7" s="76">
        <f>26521365*0.1/29*1</f>
        <v>91452.982758620696</v>
      </c>
      <c r="I7" s="77">
        <f t="shared" si="0"/>
        <v>274217.70689655177</v>
      </c>
      <c r="J7" s="78"/>
      <c r="K7" s="78"/>
      <c r="L7" s="78"/>
      <c r="M7" s="78"/>
    </row>
    <row r="8" spans="1:13" x14ac:dyDescent="0.3">
      <c r="A8" s="70" t="s">
        <v>51</v>
      </c>
      <c r="B8" s="71">
        <v>0</v>
      </c>
      <c r="C8" s="71">
        <f>(2369080+598500)/38*0</f>
        <v>0</v>
      </c>
      <c r="D8" s="72">
        <f>SUM(I8-B8-C8-E8)</f>
        <v>0</v>
      </c>
      <c r="E8" s="73">
        <v>0</v>
      </c>
      <c r="F8" s="74">
        <f>SUM(A8,B8,D8,C8)</f>
        <v>0</v>
      </c>
      <c r="G8" s="75">
        <f>4145000/64*0</f>
        <v>0</v>
      </c>
      <c r="H8" s="76">
        <v>0</v>
      </c>
      <c r="I8" s="77">
        <f t="shared" si="0"/>
        <v>0</v>
      </c>
      <c r="J8" s="78"/>
      <c r="K8" s="78"/>
      <c r="L8" s="78"/>
      <c r="M8" s="78"/>
    </row>
    <row r="9" spans="1:13" x14ac:dyDescent="0.3">
      <c r="A9" s="70" t="s">
        <v>52</v>
      </c>
      <c r="B9" s="71">
        <f>243000/29*1</f>
        <v>8379.310344827587</v>
      </c>
      <c r="C9" s="71">
        <f>(6296880)/29*1</f>
        <v>217133.79310344829</v>
      </c>
      <c r="D9" s="72">
        <f>(I9-B9-C9-E9)</f>
        <v>37821.844827586232</v>
      </c>
      <c r="E9" s="73">
        <f>3156000*0.1/29*1</f>
        <v>10882.758620689656</v>
      </c>
      <c r="F9" s="74">
        <f>SUM(A9,B9,D9,C9,E9)</f>
        <v>274217.70689655177</v>
      </c>
      <c r="G9" s="75">
        <f>5300177/29*1</f>
        <v>182764.72413793104</v>
      </c>
      <c r="H9" s="76">
        <f>26521365*0.1/29*1</f>
        <v>91452.982758620696</v>
      </c>
      <c r="I9" s="77">
        <f t="shared" si="0"/>
        <v>274217.70689655177</v>
      </c>
      <c r="J9" s="78"/>
      <c r="K9" s="78"/>
      <c r="L9" s="78"/>
      <c r="M9" s="78"/>
    </row>
    <row r="10" spans="1:13" x14ac:dyDescent="0.3">
      <c r="A10" s="70" t="s">
        <v>53</v>
      </c>
      <c r="B10" s="71">
        <f>243000/29*4</f>
        <v>33517.241379310348</v>
      </c>
      <c r="C10" s="71">
        <f>(6296880)/29*4</f>
        <v>868535.17241379316</v>
      </c>
      <c r="D10" s="72">
        <f>(I10-B10-C10-E10)</f>
        <v>151287.37931034493</v>
      </c>
      <c r="E10" s="73">
        <f>3156000*0.1/29*4</f>
        <v>43531.034482758623</v>
      </c>
      <c r="F10" s="74">
        <f>SUM(A10,B10,D10,C10,E10)+0.1</f>
        <v>1096870.9275862072</v>
      </c>
      <c r="G10" s="75">
        <f>5300177/29*4</f>
        <v>731058.89655172417</v>
      </c>
      <c r="H10" s="76">
        <f>26521365*0.1/29*4</f>
        <v>365811.93103448278</v>
      </c>
      <c r="I10" s="77">
        <f t="shared" si="0"/>
        <v>1096870.8275862071</v>
      </c>
      <c r="J10" s="78"/>
      <c r="K10" s="78"/>
      <c r="L10" s="78"/>
      <c r="M10" s="78"/>
    </row>
    <row r="11" spans="1:13" x14ac:dyDescent="0.3">
      <c r="A11" s="70" t="s">
        <v>54</v>
      </c>
      <c r="B11" s="71">
        <f>243000/32*0</f>
        <v>0</v>
      </c>
      <c r="C11" s="71">
        <f>3391520/32*0</f>
        <v>0</v>
      </c>
      <c r="D11" s="72">
        <f>SUM(I11-B11-C11-E11)</f>
        <v>0</v>
      </c>
      <c r="E11" s="73">
        <f>3336000*0.1/32*0</f>
        <v>0</v>
      </c>
      <c r="F11" s="74">
        <f>SUM(A11,B11,D11,C11,E11)</f>
        <v>0</v>
      </c>
      <c r="G11" s="75">
        <f>4216718/32*0</f>
        <v>0</v>
      </c>
      <c r="H11" s="76">
        <v>0</v>
      </c>
      <c r="I11" s="77">
        <f t="shared" si="0"/>
        <v>0</v>
      </c>
      <c r="J11" s="78"/>
      <c r="K11" s="78"/>
      <c r="L11" s="78"/>
      <c r="M11" s="78"/>
    </row>
    <row r="12" spans="1:13" x14ac:dyDescent="0.3">
      <c r="A12" s="70" t="s">
        <v>55</v>
      </c>
      <c r="B12" s="71">
        <v>0</v>
      </c>
      <c r="C12" s="71">
        <f>(2369080+598500)/38*0</f>
        <v>0</v>
      </c>
      <c r="D12" s="72">
        <f>SUM(I12-B12-C12-E12)</f>
        <v>0</v>
      </c>
      <c r="E12" s="73">
        <f>1367676*0.1/62*0</f>
        <v>0</v>
      </c>
      <c r="F12" s="74">
        <f>SUM(A12,B12,D12,C12,E12)</f>
        <v>0</v>
      </c>
      <c r="G12" s="75">
        <f>3139540/61*0</f>
        <v>0</v>
      </c>
      <c r="H12" s="76">
        <f>18119602*0.1/61*0</f>
        <v>0</v>
      </c>
      <c r="I12" s="77">
        <f t="shared" si="0"/>
        <v>0</v>
      </c>
      <c r="J12" s="78"/>
      <c r="K12" s="78"/>
      <c r="L12" s="78"/>
      <c r="M12" s="78"/>
    </row>
    <row r="13" spans="1:13" ht="15" thickBot="1" x14ac:dyDescent="0.35">
      <c r="A13" s="79" t="s">
        <v>56</v>
      </c>
      <c r="B13" s="80">
        <f t="shared" ref="B13:I13" si="1">SUM(B5:B12)</f>
        <v>243000.2</v>
      </c>
      <c r="C13" s="81">
        <f>SUM(C5:C12)</f>
        <v>6296880.0000000009</v>
      </c>
      <c r="D13" s="82">
        <f t="shared" si="1"/>
        <v>1096833.7000000002</v>
      </c>
      <c r="E13" s="81">
        <f t="shared" si="1"/>
        <v>315599.90000000002</v>
      </c>
      <c r="F13" s="83">
        <f t="shared" si="1"/>
        <v>7952313.6000000015</v>
      </c>
      <c r="G13" s="84">
        <f t="shared" si="1"/>
        <v>5300177.0000000009</v>
      </c>
      <c r="H13" s="85">
        <f t="shared" si="1"/>
        <v>2652136.9000000004</v>
      </c>
      <c r="I13" s="86">
        <f t="shared" si="1"/>
        <v>7952313.8000000007</v>
      </c>
      <c r="J13" s="87"/>
      <c r="K13" s="87"/>
      <c r="L13" s="87"/>
      <c r="M13" s="87"/>
    </row>
    <row r="14" spans="1:13" x14ac:dyDescent="0.3">
      <c r="A14" s="52"/>
      <c r="B14" s="88"/>
      <c r="C14" s="88"/>
      <c r="D14" s="52"/>
      <c r="E14" s="52"/>
      <c r="F14" s="52"/>
      <c r="G14" s="89"/>
      <c r="H14" s="89"/>
      <c r="I14" s="52"/>
      <c r="J14" s="52"/>
      <c r="K14" s="52"/>
      <c r="L14" s="52"/>
      <c r="M14" s="52"/>
    </row>
    <row r="15" spans="1:13" ht="15" thickBot="1" x14ac:dyDescent="0.35">
      <c r="A15" s="48" t="s">
        <v>38</v>
      </c>
      <c r="B15" s="49" t="s">
        <v>57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ht="15" thickBot="1" x14ac:dyDescent="0.35">
      <c r="A16" s="53"/>
      <c r="B16" s="54" t="s">
        <v>40</v>
      </c>
      <c r="C16" s="55"/>
      <c r="D16" s="90" t="s">
        <v>58</v>
      </c>
      <c r="E16" s="91" t="s">
        <v>59</v>
      </c>
      <c r="F16" s="92"/>
      <c r="G16" s="56" t="s">
        <v>41</v>
      </c>
      <c r="H16" s="57" t="s">
        <v>42</v>
      </c>
      <c r="I16" s="60" t="s">
        <v>43</v>
      </c>
      <c r="J16" s="59" t="s">
        <v>60</v>
      </c>
      <c r="K16" s="57" t="s">
        <v>61</v>
      </c>
      <c r="L16" s="57" t="s">
        <v>44</v>
      </c>
      <c r="M16" s="60" t="s">
        <v>62</v>
      </c>
    </row>
    <row r="17" spans="1:13" ht="40.799999999999997" x14ac:dyDescent="0.3">
      <c r="A17" s="53"/>
      <c r="B17" s="62" t="s">
        <v>46</v>
      </c>
      <c r="C17" s="63" t="s">
        <v>47</v>
      </c>
      <c r="D17" s="93"/>
      <c r="E17" s="94" t="s">
        <v>63</v>
      </c>
      <c r="F17" s="95" t="s">
        <v>64</v>
      </c>
      <c r="G17" s="64"/>
      <c r="H17" s="67"/>
      <c r="I17" s="68"/>
      <c r="J17" s="66"/>
      <c r="K17" s="67"/>
      <c r="L17" s="67"/>
      <c r="M17" s="60"/>
    </row>
    <row r="18" spans="1:13" x14ac:dyDescent="0.3">
      <c r="A18" s="70" t="s">
        <v>48</v>
      </c>
      <c r="B18" s="71">
        <f>(2208000/2/92*26)+492000</f>
        <v>804000</v>
      </c>
      <c r="C18" s="73">
        <v>1773555</v>
      </c>
      <c r="D18" s="73">
        <v>0</v>
      </c>
      <c r="E18" s="73">
        <v>4009297</v>
      </c>
      <c r="F18" s="73">
        <v>2493103</v>
      </c>
      <c r="G18" s="72">
        <f>(M18-B18-C18-D18-E18-F18-H18)+0.1</f>
        <v>6059893.7032608697</v>
      </c>
      <c r="H18" s="73">
        <f>3156000*0.15/92*26</f>
        <v>133786.95652173911</v>
      </c>
      <c r="I18" s="74">
        <f>SUM(B18:H18)-0.1</f>
        <v>15273635.559782607</v>
      </c>
      <c r="J18" s="71">
        <v>12612836</v>
      </c>
      <c r="K18" s="75">
        <f>(10871996/2/92*26)+264</f>
        <v>1536524.3043478262</v>
      </c>
      <c r="L18" s="73">
        <f>26521365*0.15/92*26</f>
        <v>1124275.2554347827</v>
      </c>
      <c r="M18" s="74">
        <f>SUM(J18:L18)</f>
        <v>15273635.559782609</v>
      </c>
    </row>
    <row r="19" spans="1:13" x14ac:dyDescent="0.3">
      <c r="A19" s="70" t="s">
        <v>49</v>
      </c>
      <c r="B19" s="71">
        <f>(2208000/2/92*56)+420000</f>
        <v>1092000</v>
      </c>
      <c r="C19" s="73">
        <v>3603117</v>
      </c>
      <c r="D19" s="73">
        <v>0</v>
      </c>
      <c r="E19" s="73">
        <v>9791348</v>
      </c>
      <c r="F19" s="73">
        <v>3019142</v>
      </c>
      <c r="G19" s="72">
        <f>(M19-B19-C19-D19-E19-F19-H19)</f>
        <v>8890045.7608695645</v>
      </c>
      <c r="H19" s="73">
        <f>3156000*0.15/92*56</f>
        <v>288156.52173913043</v>
      </c>
      <c r="I19" s="74">
        <f>SUM(B19:H19)</f>
        <v>26683809.282608692</v>
      </c>
      <c r="J19" s="71">
        <v>20953425</v>
      </c>
      <c r="K19" s="75">
        <f>(10871996/2/92*56)</f>
        <v>3308868.3478260869</v>
      </c>
      <c r="L19" s="73">
        <f>26521365*0.15/92*56</f>
        <v>2421515.9347826089</v>
      </c>
      <c r="M19" s="74">
        <f t="shared" ref="M19:M24" si="2">SUM(J19:L19)</f>
        <v>26683809.282608695</v>
      </c>
    </row>
    <row r="20" spans="1:13" x14ac:dyDescent="0.3">
      <c r="A20" s="70" t="s">
        <v>50</v>
      </c>
      <c r="B20" s="71">
        <f>(2208000/2/92*2)</f>
        <v>24000</v>
      </c>
      <c r="C20" s="73">
        <v>161487</v>
      </c>
      <c r="D20" s="73">
        <v>0</v>
      </c>
      <c r="E20" s="73">
        <v>305252</v>
      </c>
      <c r="F20" s="73">
        <v>306888</v>
      </c>
      <c r="G20" s="72">
        <f>(M20-B20-C20-D20-E20-F20-H20)</f>
        <v>50788.277173913048</v>
      </c>
      <c r="H20" s="73">
        <f>3156000*0.15/92*2</f>
        <v>10291.304347826086</v>
      </c>
      <c r="I20" s="74">
        <f>SUM(B20:H20)</f>
        <v>858706.58152173914</v>
      </c>
      <c r="J20" s="71">
        <v>654050</v>
      </c>
      <c r="K20" s="75">
        <f>(10871996/2/92*2)</f>
        <v>118173.86956521739</v>
      </c>
      <c r="L20" s="73">
        <f>26521365*0.15/92*2</f>
        <v>86482.711956521744</v>
      </c>
      <c r="M20" s="74">
        <f t="shared" si="2"/>
        <v>858706.58152173914</v>
      </c>
    </row>
    <row r="21" spans="1:13" x14ac:dyDescent="0.3">
      <c r="A21" s="70" t="s">
        <v>51</v>
      </c>
      <c r="B21" s="71">
        <v>0</v>
      </c>
      <c r="C21" s="73">
        <v>0</v>
      </c>
      <c r="D21" s="73">
        <v>0</v>
      </c>
      <c r="E21" s="73">
        <v>0</v>
      </c>
      <c r="F21" s="73">
        <v>0</v>
      </c>
      <c r="G21" s="72">
        <f>SUM(M21-B21-C21-E21-F21-H21)</f>
        <v>0</v>
      </c>
      <c r="H21" s="73">
        <v>0</v>
      </c>
      <c r="I21" s="74">
        <f>SUM(B21:G21)</f>
        <v>0</v>
      </c>
      <c r="J21" s="71">
        <v>0</v>
      </c>
      <c r="K21" s="76">
        <v>0</v>
      </c>
      <c r="L21" s="73">
        <v>0</v>
      </c>
      <c r="M21" s="74">
        <f t="shared" si="2"/>
        <v>0</v>
      </c>
    </row>
    <row r="22" spans="1:13" x14ac:dyDescent="0.3">
      <c r="A22" s="70" t="s">
        <v>52</v>
      </c>
      <c r="B22" s="71">
        <v>0</v>
      </c>
      <c r="C22" s="73">
        <v>0</v>
      </c>
      <c r="D22" s="73">
        <v>0</v>
      </c>
      <c r="E22" s="73">
        <v>0</v>
      </c>
      <c r="F22" s="73">
        <v>0</v>
      </c>
      <c r="G22" s="72">
        <f>SUM(M22-B22-C22-E22-F22-H22)</f>
        <v>0</v>
      </c>
      <c r="H22" s="73">
        <v>0</v>
      </c>
      <c r="I22" s="74">
        <f>SUM(B22:G22)</f>
        <v>0</v>
      </c>
      <c r="J22" s="71">
        <v>0</v>
      </c>
      <c r="K22" s="76">
        <v>0</v>
      </c>
      <c r="L22" s="73">
        <v>0</v>
      </c>
      <c r="M22" s="74">
        <f t="shared" si="2"/>
        <v>0</v>
      </c>
    </row>
    <row r="23" spans="1:13" x14ac:dyDescent="0.3">
      <c r="A23" s="70" t="s">
        <v>53</v>
      </c>
      <c r="B23" s="71">
        <v>0</v>
      </c>
      <c r="C23" s="73">
        <v>0</v>
      </c>
      <c r="D23" s="73">
        <v>0</v>
      </c>
      <c r="E23" s="73">
        <v>0</v>
      </c>
      <c r="F23" s="73">
        <v>0</v>
      </c>
      <c r="G23" s="72">
        <f>SUM(M23-B23-C23-E23-F23-H23)</f>
        <v>0</v>
      </c>
      <c r="H23" s="73">
        <v>0</v>
      </c>
      <c r="I23" s="74">
        <f>SUM(B23:G23)</f>
        <v>0</v>
      </c>
      <c r="J23" s="71">
        <v>0</v>
      </c>
      <c r="K23" s="76">
        <v>0</v>
      </c>
      <c r="L23" s="73">
        <v>0</v>
      </c>
      <c r="M23" s="74">
        <f t="shared" si="2"/>
        <v>0</v>
      </c>
    </row>
    <row r="24" spans="1:13" x14ac:dyDescent="0.3">
      <c r="A24" s="70" t="s">
        <v>54</v>
      </c>
      <c r="B24" s="71">
        <f>(2208000/2/92*6)</f>
        <v>72000</v>
      </c>
      <c r="C24" s="73">
        <v>280035</v>
      </c>
      <c r="D24" s="73">
        <v>0</v>
      </c>
      <c r="E24" s="73">
        <v>383245</v>
      </c>
      <c r="F24" s="73">
        <v>448605</v>
      </c>
      <c r="G24" s="72">
        <f>(M24-B24-C24-D24-E24-F24-H24)+0.1</f>
        <v>112950.93152173904</v>
      </c>
      <c r="H24" s="73">
        <f>3156000*0.15/92*6</f>
        <v>30873.913043478256</v>
      </c>
      <c r="I24" s="74">
        <f>SUM(B24:H24)-0.1</f>
        <v>1327709.7445652173</v>
      </c>
      <c r="J24" s="75">
        <v>713740</v>
      </c>
      <c r="K24" s="75">
        <f>(10871996/2/92*6)</f>
        <v>354521.60869565216</v>
      </c>
      <c r="L24" s="76">
        <f>26521365*0.15/92*6</f>
        <v>259448.13586956525</v>
      </c>
      <c r="M24" s="74">
        <f t="shared" si="2"/>
        <v>1327709.7445652173</v>
      </c>
    </row>
    <row r="25" spans="1:13" x14ac:dyDescent="0.3">
      <c r="A25" s="70" t="s">
        <v>55</v>
      </c>
      <c r="B25" s="71">
        <f>(2208000/2/92*2)</f>
        <v>24000</v>
      </c>
      <c r="C25" s="73">
        <v>62541</v>
      </c>
      <c r="D25" s="73">
        <v>0</v>
      </c>
      <c r="E25" s="73">
        <v>381880</v>
      </c>
      <c r="F25" s="73">
        <v>0</v>
      </c>
      <c r="G25" s="72">
        <f>SUM(M25-B25-C25-E25-F25-H25)</f>
        <v>0.12717391302612668</v>
      </c>
      <c r="H25" s="73">
        <f>3156000*0.15/92*2</f>
        <v>10291.304347826086</v>
      </c>
      <c r="I25" s="74">
        <f>SUM(B25:H25)</f>
        <v>478712.43152173911</v>
      </c>
      <c r="J25" s="71">
        <v>274320</v>
      </c>
      <c r="K25" s="75">
        <f>(10871996/2/92*2)-264</f>
        <v>117909.86956521739</v>
      </c>
      <c r="L25" s="73">
        <f>26521365*0.15/92*2</f>
        <v>86482.711956521744</v>
      </c>
      <c r="M25" s="74">
        <f>SUM(J25:L25)-0.15</f>
        <v>478712.43152173911</v>
      </c>
    </row>
    <row r="26" spans="1:13" ht="15" thickBot="1" x14ac:dyDescent="0.35">
      <c r="A26" s="79" t="s">
        <v>56</v>
      </c>
      <c r="B26" s="80">
        <f t="shared" ref="B26:L26" si="3">SUM(B18:B25)</f>
        <v>2016000</v>
      </c>
      <c r="C26" s="81">
        <f t="shared" si="3"/>
        <v>5880735</v>
      </c>
      <c r="D26" s="81">
        <f t="shared" si="3"/>
        <v>0</v>
      </c>
      <c r="E26" s="81">
        <f t="shared" si="3"/>
        <v>14871022</v>
      </c>
      <c r="F26" s="81">
        <f t="shared" si="3"/>
        <v>6267738</v>
      </c>
      <c r="G26" s="82">
        <f t="shared" si="3"/>
        <v>15113678.800000001</v>
      </c>
      <c r="H26" s="81">
        <f t="shared" si="3"/>
        <v>473400</v>
      </c>
      <c r="I26" s="83">
        <f t="shared" si="3"/>
        <v>44622573.599999994</v>
      </c>
      <c r="J26" s="80">
        <f t="shared" si="3"/>
        <v>35208371</v>
      </c>
      <c r="K26" s="85">
        <f t="shared" si="3"/>
        <v>5435998.0000000009</v>
      </c>
      <c r="L26" s="81">
        <f t="shared" si="3"/>
        <v>3978204.7500000009</v>
      </c>
      <c r="M26" s="83">
        <f>SUM(M18:M25)</f>
        <v>44622573.600000001</v>
      </c>
    </row>
    <row r="27" spans="1:13" x14ac:dyDescent="0.3">
      <c r="A27" s="52"/>
      <c r="B27" s="52"/>
      <c r="C27" s="52"/>
      <c r="D27" s="52"/>
      <c r="E27" s="78"/>
      <c r="F27" s="78">
        <f>E26+F26</f>
        <v>21138760</v>
      </c>
      <c r="G27" s="52"/>
      <c r="H27" s="52"/>
      <c r="I27" s="52"/>
      <c r="J27" s="52"/>
      <c r="K27" s="52"/>
      <c r="L27" s="52"/>
      <c r="M27" s="52"/>
    </row>
    <row r="28" spans="1:13" ht="15" thickBot="1" x14ac:dyDescent="0.35">
      <c r="A28" s="48" t="s">
        <v>38</v>
      </c>
      <c r="B28" s="49" t="s">
        <v>65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x14ac:dyDescent="0.3">
      <c r="A29" s="53"/>
      <c r="B29" s="54" t="s">
        <v>40</v>
      </c>
      <c r="C29" s="55"/>
      <c r="D29" s="55" t="s">
        <v>59</v>
      </c>
      <c r="E29" s="55"/>
      <c r="F29" s="90" t="s">
        <v>66</v>
      </c>
      <c r="G29" s="96" t="s">
        <v>41</v>
      </c>
      <c r="H29" s="57" t="s">
        <v>67</v>
      </c>
      <c r="I29" s="60" t="s">
        <v>43</v>
      </c>
      <c r="J29" s="59" t="s">
        <v>68</v>
      </c>
      <c r="K29" s="57" t="s">
        <v>61</v>
      </c>
      <c r="L29" s="57" t="s">
        <v>44</v>
      </c>
      <c r="M29" s="60" t="s">
        <v>62</v>
      </c>
    </row>
    <row r="30" spans="1:13" ht="40.799999999999997" x14ac:dyDescent="0.3">
      <c r="A30" s="53"/>
      <c r="B30" s="62" t="s">
        <v>46</v>
      </c>
      <c r="C30" s="63" t="s">
        <v>47</v>
      </c>
      <c r="D30" s="97" t="s">
        <v>63</v>
      </c>
      <c r="E30" s="98" t="s">
        <v>64</v>
      </c>
      <c r="F30" s="93"/>
      <c r="G30" s="99"/>
      <c r="H30" s="67"/>
      <c r="I30" s="68"/>
      <c r="J30" s="66"/>
      <c r="K30" s="67"/>
      <c r="L30" s="67"/>
      <c r="M30" s="68"/>
    </row>
    <row r="31" spans="1:13" x14ac:dyDescent="0.3">
      <c r="A31" s="70" t="s">
        <v>48</v>
      </c>
      <c r="B31" s="71">
        <f>(4569000/6876*4292)+(2208000/2/6876*4292)</f>
        <v>3541087.2600349043</v>
      </c>
      <c r="C31" s="73">
        <f>12760120+20000</f>
        <v>12780120</v>
      </c>
      <c r="D31" s="73">
        <v>3373810</v>
      </c>
      <c r="E31" s="73">
        <v>36190</v>
      </c>
      <c r="F31" s="76">
        <f>1375081/6876*4292</f>
        <v>858325.72018615471</v>
      </c>
      <c r="G31" s="72">
        <f>(M31-B31-C31-D31-E31-F31-H31)+0.2</f>
        <v>14957871.579726581</v>
      </c>
      <c r="H31" s="76">
        <f>3156000*0.15/6876*4292</f>
        <v>295496.33507853403</v>
      </c>
      <c r="I31" s="77">
        <f t="shared" ref="I31:I39" si="4">SUM(B31:H31)</f>
        <v>35842900.895026177</v>
      </c>
      <c r="J31" s="75">
        <f>48007928/6876*4292</f>
        <v>29966554.243164629</v>
      </c>
      <c r="K31" s="75">
        <f>(10871996/2/6876*4292)</f>
        <v>3393150.5840605004</v>
      </c>
      <c r="L31" s="76">
        <f>26521365*0.15/6876*4292</f>
        <v>2483195.8678010469</v>
      </c>
      <c r="M31" s="77">
        <f>J31+K31+L31</f>
        <v>35842900.695026174</v>
      </c>
    </row>
    <row r="32" spans="1:13" x14ac:dyDescent="0.3">
      <c r="A32" s="70" t="s">
        <v>49</v>
      </c>
      <c r="B32" s="75">
        <f>(4569000/6876*1535)+(2208000/2/6876*1535)</f>
        <v>1266441.9720767888</v>
      </c>
      <c r="C32" s="76">
        <f>4848689+5000</f>
        <v>4853689</v>
      </c>
      <c r="D32" s="76">
        <v>1051700</v>
      </c>
      <c r="E32" s="76">
        <v>141300</v>
      </c>
      <c r="F32" s="76">
        <f>1375081/6876*1535</f>
        <v>306973.43440954044</v>
      </c>
      <c r="G32" s="72">
        <f>(M32-B32-C32-D32-E32-F32-H32)</f>
        <v>5093144.6228984864</v>
      </c>
      <c r="H32" s="76">
        <f>3156000*0.15/6876*1535+0.2</f>
        <v>105682.13717277486</v>
      </c>
      <c r="I32" s="77">
        <f t="shared" si="4"/>
        <v>12818931.16655759</v>
      </c>
      <c r="J32" s="75">
        <f>48007928/6876*1535</f>
        <v>10717302.134962186</v>
      </c>
      <c r="K32" s="75">
        <f>(10871996/2/6876*1535)</f>
        <v>1213533.5849331007</v>
      </c>
      <c r="L32" s="76">
        <f>26521365*0.15/6876*1535</f>
        <v>888095.44666230364</v>
      </c>
      <c r="M32" s="77">
        <f>SUM(J32:L32)</f>
        <v>12818931.16655759</v>
      </c>
    </row>
    <row r="33" spans="1:13" x14ac:dyDescent="0.3">
      <c r="A33" s="70" t="s">
        <v>50</v>
      </c>
      <c r="B33" s="71">
        <f>(4569000/6876*277)+(2208000/2/6876*277)</f>
        <v>228537.08551483421</v>
      </c>
      <c r="C33" s="73">
        <v>892973</v>
      </c>
      <c r="D33" s="73">
        <v>188000</v>
      </c>
      <c r="E33" s="73">
        <v>5000</v>
      </c>
      <c r="F33" s="76">
        <f>1375081/6876*277</f>
        <v>55395.206079115764</v>
      </c>
      <c r="G33" s="72">
        <f>M33-B33-C33-D33-E33-F33-H33</f>
        <v>924277.1426337983</v>
      </c>
      <c r="H33" s="76">
        <f>3156000*0.15/6876*277</f>
        <v>19070.942408376963</v>
      </c>
      <c r="I33" s="77">
        <f t="shared" si="4"/>
        <v>2313253.3766361251</v>
      </c>
      <c r="J33" s="75">
        <f>48007928/6876*277</f>
        <v>1934001.753344968</v>
      </c>
      <c r="K33" s="75">
        <f>(10871996/2/6876*277)</f>
        <v>218989.44822571264</v>
      </c>
      <c r="L33" s="76">
        <f>26521365*0.15/6876*277</f>
        <v>160262.17506544502</v>
      </c>
      <c r="M33" s="77">
        <f t="shared" ref="M33:M39" si="5">SUM(J33:L33)</f>
        <v>2313253.3766361251</v>
      </c>
    </row>
    <row r="34" spans="1:13" x14ac:dyDescent="0.3">
      <c r="A34" s="70" t="s">
        <v>51</v>
      </c>
      <c r="B34" s="71">
        <f>(3405888/123*0)+(1711668/2/123*0)</f>
        <v>0</v>
      </c>
      <c r="C34" s="73">
        <v>0</v>
      </c>
      <c r="D34" s="73">
        <v>0</v>
      </c>
      <c r="E34" s="73">
        <v>0</v>
      </c>
      <c r="F34" s="76">
        <v>0</v>
      </c>
      <c r="G34" s="72">
        <f>SUM(M34-B34-C34-D34-E34-F34-H34)</f>
        <v>0</v>
      </c>
      <c r="H34" s="76">
        <f>2328492*0.15/123*0</f>
        <v>0</v>
      </c>
      <c r="I34" s="77">
        <f t="shared" si="4"/>
        <v>0</v>
      </c>
      <c r="J34" s="75">
        <f>33209651/123*0</f>
        <v>0</v>
      </c>
      <c r="K34" s="76">
        <f>7992850/123*0/2</f>
        <v>0</v>
      </c>
      <c r="L34" s="76">
        <f>18119602*0.15/108*0</f>
        <v>0</v>
      </c>
      <c r="M34" s="77">
        <f t="shared" si="5"/>
        <v>0</v>
      </c>
    </row>
    <row r="35" spans="1:13" x14ac:dyDescent="0.3">
      <c r="A35" s="70" t="s">
        <v>52</v>
      </c>
      <c r="B35" s="75">
        <f>(4569000/6876*205)+(2208000/2/6876*205)</f>
        <v>169133.94415357767</v>
      </c>
      <c r="C35" s="76">
        <v>830309</v>
      </c>
      <c r="D35" s="76">
        <v>198000</v>
      </c>
      <c r="E35" s="76">
        <v>0</v>
      </c>
      <c r="F35" s="76">
        <f>1375081/6876*205</f>
        <v>40996.452152414189</v>
      </c>
      <c r="G35" s="72">
        <f>(M35-B35-C35-D35-E35-F35-H35)</f>
        <v>459421.24996364181</v>
      </c>
      <c r="H35" s="76">
        <f>3156000*0.15/6876*205</f>
        <v>14113.874345549737</v>
      </c>
      <c r="I35" s="77">
        <f t="shared" si="4"/>
        <v>1711974.5206151835</v>
      </c>
      <c r="J35" s="75">
        <f>48007928/6876*205</f>
        <v>1431300.9365910413</v>
      </c>
      <c r="K35" s="75">
        <f>(10871996/2/6876*205)</f>
        <v>162068.00319953464</v>
      </c>
      <c r="L35" s="76">
        <f>26521365*0.15/6876*205</f>
        <v>118605.58082460733</v>
      </c>
      <c r="M35" s="77">
        <f>SUM(J35:L35)</f>
        <v>1711974.5206151833</v>
      </c>
    </row>
    <row r="36" spans="1:13" x14ac:dyDescent="0.3">
      <c r="A36" s="70" t="s">
        <v>53</v>
      </c>
      <c r="B36" s="71">
        <f>(4569000/6876*25)+(2208000/2/6876*25)</f>
        <v>20626.090750436302</v>
      </c>
      <c r="C36" s="73">
        <v>31332</v>
      </c>
      <c r="D36" s="73">
        <v>120000</v>
      </c>
      <c r="E36" s="73">
        <v>0</v>
      </c>
      <c r="F36" s="76">
        <f>1375081/6876*25</f>
        <v>4999.5673356602674</v>
      </c>
      <c r="G36" s="72">
        <f>(M36-B36-C36-D36-E36-F36-H36)-0.03</f>
        <v>30098.488288248984</v>
      </c>
      <c r="H36" s="76">
        <f>3156000*0.15/6876*25</f>
        <v>1721.2041884816751</v>
      </c>
      <c r="I36" s="77">
        <f t="shared" si="4"/>
        <v>208777.35056282723</v>
      </c>
      <c r="J36" s="75">
        <f>48007928/6876*25</f>
        <v>174548.89470622453</v>
      </c>
      <c r="K36" s="75">
        <f>(10871996/2/6876*25)</f>
        <v>19764.390634089588</v>
      </c>
      <c r="L36" s="76">
        <f>26521365*0.15/6876*25</f>
        <v>14464.09522251309</v>
      </c>
      <c r="M36" s="77">
        <f>SUM(J36:L36)</f>
        <v>208777.38056282722</v>
      </c>
    </row>
    <row r="37" spans="1:13" x14ac:dyDescent="0.3">
      <c r="A37" s="70" t="s">
        <v>54</v>
      </c>
      <c r="B37" s="71">
        <f>(4569000/6876*542)+(2208000/2/6876*542)</f>
        <v>447173.64746945899</v>
      </c>
      <c r="C37" s="73">
        <v>1785947</v>
      </c>
      <c r="D37" s="73">
        <v>372000</v>
      </c>
      <c r="E37" s="73">
        <v>15000</v>
      </c>
      <c r="F37" s="76">
        <f>1375081/6876*542</f>
        <v>108390.61983711459</v>
      </c>
      <c r="G37" s="72">
        <f>(M37-B37-C37-D37-E37-F37-H37)</f>
        <v>1760466.6464892374</v>
      </c>
      <c r="H37" s="76">
        <f>3156000*0.15/6876*542-0.01</f>
        <v>37315.696806282715</v>
      </c>
      <c r="I37" s="77">
        <f t="shared" si="4"/>
        <v>4526293.6106020939</v>
      </c>
      <c r="J37" s="75">
        <f>48007928/6876*542</f>
        <v>3784220.037230948</v>
      </c>
      <c r="K37" s="75">
        <f>(10871996/2/6876*542)</f>
        <v>428491.98894706229</v>
      </c>
      <c r="L37" s="76">
        <f>26521365*0.15/6876*542</f>
        <v>313581.58442408376</v>
      </c>
      <c r="M37" s="77">
        <f t="shared" si="5"/>
        <v>4526293.6106020939</v>
      </c>
    </row>
    <row r="38" spans="1:13" x14ac:dyDescent="0.3">
      <c r="A38" s="70" t="s">
        <v>55</v>
      </c>
      <c r="B38" s="71">
        <v>0</v>
      </c>
      <c r="C38" s="73">
        <v>0</v>
      </c>
      <c r="D38" s="73">
        <v>0</v>
      </c>
      <c r="E38" s="73">
        <v>0</v>
      </c>
      <c r="F38" s="76">
        <v>0</v>
      </c>
      <c r="G38" s="72">
        <f>ROUND(SUM(M38-B38-C38-D38-E38-F38-H38),0)</f>
        <v>0</v>
      </c>
      <c r="H38" s="76">
        <v>0</v>
      </c>
      <c r="I38" s="77">
        <f t="shared" si="4"/>
        <v>0</v>
      </c>
      <c r="J38" s="75">
        <v>0</v>
      </c>
      <c r="K38" s="76"/>
      <c r="L38" s="76"/>
      <c r="M38" s="77">
        <f t="shared" si="5"/>
        <v>0</v>
      </c>
    </row>
    <row r="39" spans="1:13" x14ac:dyDescent="0.3">
      <c r="A39" s="70" t="s">
        <v>69</v>
      </c>
      <c r="B39" s="71">
        <f>(4294600/6242*0)+(2088000/2/6242*0)</f>
        <v>0</v>
      </c>
      <c r="C39" s="73">
        <v>0</v>
      </c>
      <c r="D39" s="73">
        <v>0</v>
      </c>
      <c r="E39" s="73">
        <v>0</v>
      </c>
      <c r="F39" s="76">
        <v>0</v>
      </c>
      <c r="G39" s="72">
        <f>SUM(M39-B39-C39-D39-E39-F39-H39)</f>
        <v>0</v>
      </c>
      <c r="H39" s="76">
        <f>3336000*0.15/6242*0</f>
        <v>0</v>
      </c>
      <c r="I39" s="77">
        <f t="shared" si="4"/>
        <v>0</v>
      </c>
      <c r="J39" s="75">
        <v>0</v>
      </c>
      <c r="K39" s="76">
        <v>0</v>
      </c>
      <c r="L39" s="76">
        <v>0</v>
      </c>
      <c r="M39" s="77">
        <f t="shared" si="5"/>
        <v>0</v>
      </c>
    </row>
    <row r="40" spans="1:13" ht="15" thickBot="1" x14ac:dyDescent="0.35">
      <c r="A40" s="79" t="s">
        <v>56</v>
      </c>
      <c r="B40" s="80">
        <f t="shared" ref="B40:M40" si="6">SUM(B31:B39)</f>
        <v>5673000.0000000009</v>
      </c>
      <c r="C40" s="81">
        <f t="shared" si="6"/>
        <v>21174370</v>
      </c>
      <c r="D40" s="81">
        <f t="shared" si="6"/>
        <v>5303510</v>
      </c>
      <c r="E40" s="81">
        <f t="shared" si="6"/>
        <v>197490</v>
      </c>
      <c r="F40" s="85">
        <f>SUM(F31:F39)</f>
        <v>1375081.0000000002</v>
      </c>
      <c r="G40" s="82">
        <f t="shared" si="6"/>
        <v>23225279.729999993</v>
      </c>
      <c r="H40" s="85">
        <f t="shared" si="6"/>
        <v>473400.19</v>
      </c>
      <c r="I40" s="86">
        <f t="shared" si="6"/>
        <v>57422130.919999994</v>
      </c>
      <c r="J40" s="84">
        <f t="shared" si="6"/>
        <v>48007928</v>
      </c>
      <c r="K40" s="85">
        <f t="shared" si="6"/>
        <v>5435998</v>
      </c>
      <c r="L40" s="85">
        <f>SUM(L31:L39)</f>
        <v>3978204.75</v>
      </c>
      <c r="M40" s="86">
        <f t="shared" si="6"/>
        <v>57422130.749999993</v>
      </c>
    </row>
    <row r="41" spans="1:13" x14ac:dyDescent="0.3">
      <c r="A41" s="52"/>
      <c r="B41" s="78"/>
      <c r="C41" s="52"/>
      <c r="D41" s="52"/>
      <c r="E41" s="78">
        <f>D40+E40</f>
        <v>5501000</v>
      </c>
      <c r="F41" s="52"/>
      <c r="G41" s="52"/>
      <c r="H41" s="52"/>
      <c r="I41" s="52"/>
      <c r="J41" s="52"/>
      <c r="K41" s="52"/>
      <c r="L41" s="52"/>
      <c r="M41" s="52"/>
    </row>
    <row r="42" spans="1:13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3" ht="15" thickBot="1" x14ac:dyDescent="0.35">
      <c r="A43" s="48" t="s">
        <v>38</v>
      </c>
      <c r="B43" s="49" t="s">
        <v>70</v>
      </c>
      <c r="C43" s="50"/>
      <c r="D43" s="50"/>
      <c r="E43" s="50"/>
      <c r="F43" s="50"/>
      <c r="G43" s="50"/>
      <c r="H43" s="50"/>
      <c r="I43" s="50"/>
      <c r="J43" s="50"/>
      <c r="K43" s="50"/>
      <c r="L43" s="52"/>
      <c r="M43" s="52"/>
    </row>
    <row r="44" spans="1:13" x14ac:dyDescent="0.3">
      <c r="A44" s="53"/>
      <c r="B44" s="100" t="s">
        <v>40</v>
      </c>
      <c r="C44" s="101"/>
      <c r="D44" s="57" t="s">
        <v>42</v>
      </c>
      <c r="E44" s="57" t="s">
        <v>71</v>
      </c>
      <c r="F44" s="56" t="s">
        <v>41</v>
      </c>
      <c r="G44" s="60" t="s">
        <v>43</v>
      </c>
      <c r="H44" s="102" t="s">
        <v>72</v>
      </c>
      <c r="I44" s="103" t="s">
        <v>44</v>
      </c>
      <c r="J44" s="57" t="s">
        <v>73</v>
      </c>
      <c r="K44" s="60" t="s">
        <v>62</v>
      </c>
      <c r="L44" s="52"/>
      <c r="M44" s="52"/>
    </row>
    <row r="45" spans="1:13" ht="40.799999999999997" x14ac:dyDescent="0.3">
      <c r="A45" s="53"/>
      <c r="B45" s="62" t="s">
        <v>46</v>
      </c>
      <c r="C45" s="63" t="s">
        <v>47</v>
      </c>
      <c r="D45" s="67"/>
      <c r="E45" s="67"/>
      <c r="F45" s="64"/>
      <c r="G45" s="68"/>
      <c r="H45" s="104"/>
      <c r="I45" s="105"/>
      <c r="J45" s="67"/>
      <c r="K45" s="68"/>
      <c r="L45" s="52"/>
      <c r="M45" s="52"/>
    </row>
    <row r="46" spans="1:13" x14ac:dyDescent="0.3">
      <c r="A46" s="70" t="s">
        <v>48</v>
      </c>
      <c r="B46" s="71">
        <v>6660000</v>
      </c>
      <c r="C46" s="73">
        <v>27901020</v>
      </c>
      <c r="D46" s="73">
        <f>3156000/37436*20794/2</f>
        <v>876507.42600705195</v>
      </c>
      <c r="E46" s="73">
        <f>240000+300000+2000</f>
        <v>542000</v>
      </c>
      <c r="F46" s="72">
        <f>(K46-B46-C46-E46-D46)</f>
        <v>2633931.6724841995</v>
      </c>
      <c r="G46" s="74">
        <f>SUM(B46:F46)</f>
        <v>38613459.098491251</v>
      </c>
      <c r="H46" s="71">
        <f>(30355054+3262510)*91.96%-233</f>
        <v>30914478.854399998</v>
      </c>
      <c r="I46" s="76">
        <f>26521365/37436*20794/2-0.2</f>
        <v>7365707.4585372368</v>
      </c>
      <c r="J46" s="73">
        <f>600000/37436*20794</f>
        <v>333272.78555401217</v>
      </c>
      <c r="K46" s="74">
        <f>SUM(H46:I46,J46)</f>
        <v>38613459.098491251</v>
      </c>
      <c r="L46" s="52"/>
      <c r="M46" s="52"/>
    </row>
    <row r="47" spans="1:13" x14ac:dyDescent="0.3">
      <c r="A47" s="70" t="s">
        <v>49</v>
      </c>
      <c r="B47" s="71">
        <v>3886250</v>
      </c>
      <c r="C47" s="73">
        <v>13286200</v>
      </c>
      <c r="D47" s="73">
        <f>3156000/37436*9863/2</f>
        <v>415744.57741211663</v>
      </c>
      <c r="E47" s="73">
        <f>120000</f>
        <v>120000</v>
      </c>
      <c r="F47" s="72">
        <f>(K47-B47-C47-D47-E47)</f>
        <v>12365957.155908298</v>
      </c>
      <c r="G47" s="74">
        <f t="shared" ref="G47:G52" si="7">SUM(B47:F47)</f>
        <v>30074151.733320415</v>
      </c>
      <c r="H47" s="71">
        <f>(32984176-3262510-600000-30000)*90.82%+1324</f>
        <v>26422375.061199997</v>
      </c>
      <c r="I47" s="76">
        <f>26521365/37436*9863/2</f>
        <v>3493698.8860321618</v>
      </c>
      <c r="J47" s="73">
        <f>600000/37436*9863</f>
        <v>158077.7860882573</v>
      </c>
      <c r="K47" s="74">
        <f>SUM(H47:I47,J47)</f>
        <v>30074151.733320415</v>
      </c>
      <c r="L47" s="52"/>
      <c r="M47" s="52"/>
    </row>
    <row r="48" spans="1:13" x14ac:dyDescent="0.3">
      <c r="A48" s="106" t="s">
        <v>50</v>
      </c>
      <c r="B48" s="71">
        <f>972000*50%</f>
        <v>486000</v>
      </c>
      <c r="C48" s="73">
        <v>3321550</v>
      </c>
      <c r="D48" s="73">
        <f>3156000/37436*1934/2</f>
        <v>81521.850625066771</v>
      </c>
      <c r="E48" s="73">
        <v>0</v>
      </c>
      <c r="F48" s="72">
        <f>(K48-B48-C48-D48-E48)</f>
        <v>2414.0101901909948</v>
      </c>
      <c r="G48" s="74">
        <f t="shared" si="7"/>
        <v>3891485.8608152578</v>
      </c>
      <c r="H48" s="71">
        <f>(6641055+30000)*47.6%</f>
        <v>3175422.18</v>
      </c>
      <c r="I48" s="76">
        <f>26521365/37436*1934/2</f>
        <v>685066.77943690564</v>
      </c>
      <c r="J48" s="73">
        <f>600000/37436*1934</f>
        <v>30996.901378352388</v>
      </c>
      <c r="K48" s="74">
        <f>SUM(H48:I48,J48)</f>
        <v>3891485.8608152578</v>
      </c>
      <c r="L48" s="52"/>
      <c r="M48" s="52"/>
    </row>
    <row r="49" spans="1:13" x14ac:dyDescent="0.3">
      <c r="A49" s="106" t="s">
        <v>51</v>
      </c>
      <c r="B49" s="71">
        <v>0</v>
      </c>
      <c r="C49" s="73">
        <v>0</v>
      </c>
      <c r="D49" s="73">
        <v>0</v>
      </c>
      <c r="E49" s="73">
        <v>0</v>
      </c>
      <c r="F49" s="72">
        <f>SUM(K49-B49-C49-D49)</f>
        <v>0</v>
      </c>
      <c r="G49" s="74">
        <f t="shared" si="7"/>
        <v>0</v>
      </c>
      <c r="H49" s="71">
        <v>0</v>
      </c>
      <c r="I49" s="76">
        <v>0</v>
      </c>
      <c r="J49" s="73">
        <v>0</v>
      </c>
      <c r="K49" s="74">
        <f t="shared" ref="K49:K54" si="8">SUM(H49:I49,J49)</f>
        <v>0</v>
      </c>
      <c r="L49" s="52"/>
      <c r="M49" s="52"/>
    </row>
    <row r="50" spans="1:13" x14ac:dyDescent="0.3">
      <c r="A50" s="106" t="s">
        <v>52</v>
      </c>
      <c r="B50" s="71">
        <f>972000*50%</f>
        <v>486000</v>
      </c>
      <c r="C50" s="73">
        <v>3321550</v>
      </c>
      <c r="D50" s="73">
        <f>3156000/37436*972/2</f>
        <v>40971.685009082168</v>
      </c>
      <c r="E50" s="73">
        <v>0</v>
      </c>
      <c r="F50" s="72">
        <f>(K50-B50-C50-D50-E50)</f>
        <v>6994.0258660117688</v>
      </c>
      <c r="G50" s="74">
        <f t="shared" si="7"/>
        <v>3855515.7108750939</v>
      </c>
      <c r="H50" s="71">
        <f>(6641055+30000)*52.4%</f>
        <v>3495632.8200000003</v>
      </c>
      <c r="I50" s="76">
        <f>26521365/37436*972/2-0.1</f>
        <v>344304.40341916872</v>
      </c>
      <c r="J50" s="73">
        <f>600000/37436*972-0.1</f>
        <v>15578.487455924778</v>
      </c>
      <c r="K50" s="74">
        <f t="shared" si="8"/>
        <v>3855515.7108750939</v>
      </c>
      <c r="L50" s="52"/>
      <c r="M50" s="52"/>
    </row>
    <row r="51" spans="1:13" x14ac:dyDescent="0.3">
      <c r="A51" s="106" t="s">
        <v>53</v>
      </c>
      <c r="B51" s="71">
        <v>0</v>
      </c>
      <c r="C51" s="73">
        <v>0</v>
      </c>
      <c r="D51" s="73">
        <v>0</v>
      </c>
      <c r="E51" s="73">
        <v>0</v>
      </c>
      <c r="F51" s="72">
        <f>SUM(K51-B51-C51-D51)</f>
        <v>0</v>
      </c>
      <c r="G51" s="74">
        <f t="shared" si="7"/>
        <v>0</v>
      </c>
      <c r="H51" s="71">
        <v>0</v>
      </c>
      <c r="I51" s="76">
        <v>0</v>
      </c>
      <c r="J51" s="73">
        <v>0</v>
      </c>
      <c r="K51" s="74">
        <f t="shared" si="8"/>
        <v>0</v>
      </c>
      <c r="L51" s="107"/>
      <c r="M51" s="52"/>
    </row>
    <row r="52" spans="1:13" x14ac:dyDescent="0.3">
      <c r="A52" s="106" t="s">
        <v>54</v>
      </c>
      <c r="B52" s="71">
        <v>0</v>
      </c>
      <c r="C52" s="73">
        <v>0</v>
      </c>
      <c r="D52" s="73">
        <v>0</v>
      </c>
      <c r="E52" s="73">
        <v>0</v>
      </c>
      <c r="F52" s="72">
        <f>SUM(K52-B52-C52-D52)</f>
        <v>0</v>
      </c>
      <c r="G52" s="74">
        <f t="shared" si="7"/>
        <v>0</v>
      </c>
      <c r="H52" s="71">
        <v>0</v>
      </c>
      <c r="I52" s="76">
        <v>0</v>
      </c>
      <c r="J52" s="73">
        <v>0</v>
      </c>
      <c r="K52" s="74">
        <f t="shared" si="8"/>
        <v>0</v>
      </c>
      <c r="L52" s="52"/>
      <c r="M52" s="52"/>
    </row>
    <row r="53" spans="1:13" x14ac:dyDescent="0.3">
      <c r="A53" s="106" t="s">
        <v>55</v>
      </c>
      <c r="B53" s="71">
        <v>0</v>
      </c>
      <c r="C53" s="73">
        <v>3321550</v>
      </c>
      <c r="D53" s="73">
        <f>3156000/37436*1885/2</f>
        <v>79456.40559888877</v>
      </c>
      <c r="E53" s="73">
        <v>0</v>
      </c>
      <c r="F53" s="72">
        <f>ROUND(SUM(K53-B53-C53-D53-E53),0)</f>
        <v>0</v>
      </c>
      <c r="G53" s="74">
        <f>SUM(B53:F53)</f>
        <v>3401006.4055988886</v>
      </c>
      <c r="H53" s="71">
        <f>(30355054+3262510)*8.04%+233</f>
        <v>2703085.1455999995</v>
      </c>
      <c r="I53" s="76">
        <f>26521365/37436*1885/2</f>
        <v>667709.86516988999</v>
      </c>
      <c r="J53" s="73">
        <f>600000/37436*1885</f>
        <v>30211.561064216265</v>
      </c>
      <c r="K53" s="74">
        <f>SUM(H53:I53,J53)-0.08</f>
        <v>3401006.4918341059</v>
      </c>
      <c r="L53" s="52"/>
      <c r="M53" s="52"/>
    </row>
    <row r="54" spans="1:13" x14ac:dyDescent="0.3">
      <c r="A54" s="106" t="s">
        <v>69</v>
      </c>
      <c r="B54" s="71">
        <v>0</v>
      </c>
      <c r="C54" s="73">
        <v>3321550</v>
      </c>
      <c r="D54" s="73">
        <f>3156000/37436*1988/2</f>
        <v>83798.055347793561</v>
      </c>
      <c r="E54" s="73">
        <v>0</v>
      </c>
      <c r="F54" s="72">
        <f>ROUND(SUM(K54-B54-C54-D54-E54),0)</f>
        <v>0</v>
      </c>
      <c r="G54" s="74">
        <f>SUM(B54:F54)</f>
        <v>3405348.0553477937</v>
      </c>
      <c r="H54" s="71">
        <f>(32984176-3262510-600000-30000)*9.18%-1324</f>
        <v>2669290.9387999997</v>
      </c>
      <c r="I54" s="76">
        <f>26521365/37436*1988/2</f>
        <v>704194.80740463722</v>
      </c>
      <c r="J54" s="73">
        <f>600000/37436*1988</f>
        <v>31862.378459237098</v>
      </c>
      <c r="K54" s="74">
        <f t="shared" si="8"/>
        <v>3405348.124663874</v>
      </c>
      <c r="L54" s="52"/>
      <c r="M54" s="52"/>
    </row>
    <row r="55" spans="1:13" ht="15" thickBot="1" x14ac:dyDescent="0.35">
      <c r="A55" s="79" t="s">
        <v>56</v>
      </c>
      <c r="B55" s="80">
        <f t="shared" ref="B55:J55" si="9">SUM(B46:B54)</f>
        <v>11518250</v>
      </c>
      <c r="C55" s="81">
        <f t="shared" si="9"/>
        <v>54473420</v>
      </c>
      <c r="D55" s="81">
        <f t="shared" si="9"/>
        <v>1577999.9999999998</v>
      </c>
      <c r="E55" s="81">
        <f t="shared" si="9"/>
        <v>662000</v>
      </c>
      <c r="F55" s="82">
        <f t="shared" si="9"/>
        <v>15009296.8644487</v>
      </c>
      <c r="G55" s="83">
        <f t="shared" si="9"/>
        <v>83240966.864448711</v>
      </c>
      <c r="H55" s="80">
        <f>SUM(H46:H54)</f>
        <v>69380285</v>
      </c>
      <c r="I55" s="85">
        <f t="shared" si="9"/>
        <v>13260682.199999999</v>
      </c>
      <c r="J55" s="81">
        <f t="shared" si="9"/>
        <v>599999.9</v>
      </c>
      <c r="K55" s="83">
        <f>SUM(K46:K54)</f>
        <v>83240967.019999996</v>
      </c>
      <c r="L55" s="52"/>
      <c r="M55" s="52"/>
    </row>
    <row r="56" spans="1:13" x14ac:dyDescent="0.3">
      <c r="A56" s="108"/>
      <c r="B56" s="87"/>
      <c r="C56" s="87"/>
      <c r="D56" s="87"/>
      <c r="E56" s="87"/>
      <c r="F56" s="87">
        <v>15009297</v>
      </c>
      <c r="G56" s="87"/>
      <c r="H56" s="87"/>
      <c r="I56" s="87"/>
      <c r="J56" s="78">
        <f>H55+J55</f>
        <v>69980284.900000006</v>
      </c>
      <c r="K56" s="52"/>
      <c r="L56" s="52"/>
      <c r="M56" s="52"/>
    </row>
    <row r="57" spans="1:13" ht="15" thickBot="1" x14ac:dyDescent="0.35">
      <c r="A57" s="48" t="s">
        <v>38</v>
      </c>
      <c r="B57" s="49" t="s">
        <v>74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2"/>
    </row>
    <row r="58" spans="1:13" x14ac:dyDescent="0.3">
      <c r="A58" s="53"/>
      <c r="B58" s="100" t="s">
        <v>40</v>
      </c>
      <c r="C58" s="101"/>
      <c r="D58" s="109" t="s">
        <v>75</v>
      </c>
      <c r="E58" s="57" t="s">
        <v>76</v>
      </c>
      <c r="F58" s="110" t="s">
        <v>77</v>
      </c>
      <c r="G58" s="56" t="s">
        <v>41</v>
      </c>
      <c r="H58" s="57" t="s">
        <v>78</v>
      </c>
      <c r="I58" s="60" t="s">
        <v>43</v>
      </c>
      <c r="J58" s="59" t="s">
        <v>79</v>
      </c>
      <c r="K58" s="57" t="s">
        <v>80</v>
      </c>
      <c r="L58" s="60" t="s">
        <v>62</v>
      </c>
      <c r="M58" s="52"/>
    </row>
    <row r="59" spans="1:13" ht="40.799999999999997" x14ac:dyDescent="0.3">
      <c r="A59" s="53"/>
      <c r="B59" s="62" t="s">
        <v>46</v>
      </c>
      <c r="C59" s="63" t="s">
        <v>47</v>
      </c>
      <c r="D59" s="111"/>
      <c r="E59" s="67"/>
      <c r="F59" s="112"/>
      <c r="G59" s="64"/>
      <c r="H59" s="67"/>
      <c r="I59" s="68"/>
      <c r="J59" s="66"/>
      <c r="K59" s="67"/>
      <c r="L59" s="68"/>
      <c r="M59" s="52"/>
    </row>
    <row r="60" spans="1:13" x14ac:dyDescent="0.3">
      <c r="A60" s="70" t="s">
        <v>48</v>
      </c>
      <c r="B60" s="71">
        <f>2380750/28*25</f>
        <v>2125669.6428571427</v>
      </c>
      <c r="C60" s="73">
        <f>(8135990+13366900)/28*25</f>
        <v>19199008.928571429</v>
      </c>
      <c r="D60" s="73">
        <v>1039598</v>
      </c>
      <c r="E60" s="73">
        <v>1125000</v>
      </c>
      <c r="F60" s="113">
        <f>250000/28*25</f>
        <v>223214.28571428574</v>
      </c>
      <c r="G60" s="114">
        <f>(L60-B60-C60-D60-E60-F60-H60)</f>
        <v>7933858.4964285716</v>
      </c>
      <c r="H60" s="73">
        <f>3156000*10%/28*25</f>
        <v>281785.71428571426</v>
      </c>
      <c r="I60" s="74">
        <f>SUM(B60:H60)</f>
        <v>31928135.067857143</v>
      </c>
      <c r="J60" s="71">
        <f>26521365*10%/28*25-0.2</f>
        <v>2367978.8178571425</v>
      </c>
      <c r="K60" s="73">
        <f>33107375/28*25</f>
        <v>29560156.25</v>
      </c>
      <c r="L60" s="115">
        <f>J60+K60</f>
        <v>31928135.067857143</v>
      </c>
      <c r="M60" s="107"/>
    </row>
    <row r="61" spans="1:13" x14ac:dyDescent="0.3">
      <c r="A61" s="70" t="s">
        <v>49</v>
      </c>
      <c r="B61" s="71">
        <f>2380750/28*3</f>
        <v>255080.35714285713</v>
      </c>
      <c r="C61" s="73">
        <f>(8135990+13366900)/28*3</f>
        <v>2303881.0714285714</v>
      </c>
      <c r="D61" s="73">
        <v>0</v>
      </c>
      <c r="E61" s="73">
        <v>0</v>
      </c>
      <c r="F61" s="113">
        <f>250000/28*3</f>
        <v>26785.71428571429</v>
      </c>
      <c r="G61" s="114">
        <f>(L61-B61-C61-D61-E61-F61-H61)</f>
        <v>1211814.8035714286</v>
      </c>
      <c r="H61" s="73">
        <f>3156000*10%/28*3</f>
        <v>33814.28571428571</v>
      </c>
      <c r="I61" s="74">
        <f>SUM(B61:H61)</f>
        <v>3831376.2321428573</v>
      </c>
      <c r="J61" s="71">
        <f>26521365*10%/28*3</f>
        <v>284157.48214285716</v>
      </c>
      <c r="K61" s="73">
        <f>33107375/28*3</f>
        <v>3547218.75</v>
      </c>
      <c r="L61" s="115">
        <f>J61+K61</f>
        <v>3831376.2321428573</v>
      </c>
      <c r="M61" s="52"/>
    </row>
    <row r="62" spans="1:13" ht="15" thickBot="1" x14ac:dyDescent="0.35">
      <c r="A62" s="79" t="s">
        <v>56</v>
      </c>
      <c r="B62" s="80">
        <f t="shared" ref="B62:L62" si="10">SUM(B60:B61)</f>
        <v>2380750</v>
      </c>
      <c r="C62" s="81">
        <f t="shared" si="10"/>
        <v>21502890</v>
      </c>
      <c r="D62" s="81">
        <f t="shared" si="10"/>
        <v>1039598</v>
      </c>
      <c r="E62" s="81">
        <f t="shared" si="10"/>
        <v>1125000</v>
      </c>
      <c r="F62" s="116">
        <f t="shared" si="10"/>
        <v>250000.00000000003</v>
      </c>
      <c r="G62" s="117">
        <f t="shared" si="10"/>
        <v>9145673.3000000007</v>
      </c>
      <c r="H62" s="81">
        <f t="shared" si="10"/>
        <v>315600</v>
      </c>
      <c r="I62" s="83">
        <f t="shared" si="10"/>
        <v>35759511.299999997</v>
      </c>
      <c r="J62" s="80">
        <f t="shared" si="10"/>
        <v>2652136.2999999998</v>
      </c>
      <c r="K62" s="81">
        <f t="shared" si="10"/>
        <v>33107375</v>
      </c>
      <c r="L62" s="83">
        <f t="shared" si="10"/>
        <v>35759511.299999997</v>
      </c>
      <c r="M62" s="52"/>
    </row>
    <row r="63" spans="1:13" x14ac:dyDescent="0.3">
      <c r="A63" s="108"/>
      <c r="B63" s="87"/>
      <c r="C63" s="87"/>
      <c r="D63" s="118"/>
      <c r="E63" s="118">
        <f>D62+E62</f>
        <v>2164598</v>
      </c>
      <c r="F63" s="87"/>
      <c r="G63" s="87"/>
      <c r="H63" s="87"/>
      <c r="I63" s="87"/>
      <c r="J63" s="52"/>
      <c r="K63" s="52"/>
      <c r="L63" s="52"/>
      <c r="M63" s="52"/>
    </row>
    <row r="64" spans="1:13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</row>
    <row r="65" spans="1:13" ht="15" thickBot="1" x14ac:dyDescent="0.35">
      <c r="A65" s="48" t="s">
        <v>38</v>
      </c>
      <c r="B65" s="119" t="s">
        <v>81</v>
      </c>
      <c r="C65" s="120"/>
      <c r="D65" s="120"/>
      <c r="E65" s="120"/>
      <c r="F65" s="120"/>
      <c r="G65" s="120"/>
      <c r="H65" s="120"/>
      <c r="I65" s="120"/>
      <c r="J65" s="120"/>
      <c r="K65" s="120"/>
      <c r="L65" s="52"/>
      <c r="M65" s="52"/>
    </row>
    <row r="66" spans="1:13" ht="20.399999999999999" x14ac:dyDescent="0.3">
      <c r="A66" s="53"/>
      <c r="B66" s="54" t="s">
        <v>40</v>
      </c>
      <c r="C66" s="55"/>
      <c r="D66" s="55"/>
      <c r="E66" s="121"/>
      <c r="F66" s="121"/>
      <c r="G66" s="52"/>
      <c r="H66" s="122" t="s">
        <v>82</v>
      </c>
      <c r="I66" s="123"/>
      <c r="J66" s="124" t="s">
        <v>41</v>
      </c>
      <c r="K66" s="125" t="s">
        <v>43</v>
      </c>
      <c r="L66" s="126" t="s">
        <v>45</v>
      </c>
      <c r="M66" s="52"/>
    </row>
    <row r="67" spans="1:13" ht="40.799999999999997" x14ac:dyDescent="0.3">
      <c r="A67" s="53"/>
      <c r="B67" s="62" t="s">
        <v>46</v>
      </c>
      <c r="C67" s="63" t="s">
        <v>47</v>
      </c>
      <c r="D67" s="127" t="s">
        <v>83</v>
      </c>
      <c r="E67" s="127" t="s">
        <v>66</v>
      </c>
      <c r="F67" s="128" t="s">
        <v>58</v>
      </c>
      <c r="G67" s="128" t="s">
        <v>84</v>
      </c>
      <c r="H67" s="128" t="s">
        <v>85</v>
      </c>
      <c r="I67" s="129" t="s">
        <v>64</v>
      </c>
      <c r="J67" s="128"/>
      <c r="K67" s="130"/>
      <c r="L67" s="131"/>
      <c r="M67" s="52"/>
    </row>
    <row r="68" spans="1:13" x14ac:dyDescent="0.3">
      <c r="A68" s="70" t="s">
        <v>48</v>
      </c>
      <c r="B68" s="75">
        <f>(SUM(B5,B18,B31,B46,B60,E5,H18,H31,H60,D46))</f>
        <v>14968740.23133681</v>
      </c>
      <c r="C68" s="76">
        <f>ROUND(SUM(C5,C18,C31,C46,C60),0)</f>
        <v>64476443</v>
      </c>
      <c r="D68" s="113">
        <f>SUM(B68:C68)</f>
        <v>79445183.231336802</v>
      </c>
      <c r="E68" s="132">
        <f>F31</f>
        <v>858325.72018615471</v>
      </c>
      <c r="F68" s="113">
        <f>D18</f>
        <v>0</v>
      </c>
      <c r="G68" s="132">
        <f>E46+F60</f>
        <v>765214.28571428568</v>
      </c>
      <c r="H68" s="133">
        <f>SUM(E18,D31,E60)</f>
        <v>8508107</v>
      </c>
      <c r="I68" s="134">
        <f>SUM(F18,E31,D60,)</f>
        <v>3568891</v>
      </c>
      <c r="J68" s="72">
        <f>SUM(D5,G18,G31,F46,G60)-0.04</f>
        <v>32077239.694658842</v>
      </c>
      <c r="K68" s="77">
        <f>(SUM(D68,H68,E68,F68,I68,J68,G68))</f>
        <v>125222960.93189609</v>
      </c>
      <c r="L68" s="135">
        <f>(I5+M18+M31+K46+L60)</f>
        <v>125222960.91081235</v>
      </c>
      <c r="M68" s="136"/>
    </row>
    <row r="69" spans="1:13" x14ac:dyDescent="0.3">
      <c r="A69" s="70" t="s">
        <v>49</v>
      </c>
      <c r="B69" s="75">
        <f>ROUND(SUM(B6,B19,B32,B47,B61,E6,H19,H32,D47,H61),0)</f>
        <v>7535790</v>
      </c>
      <c r="C69" s="76">
        <f>ROUND(SUM(C6,C19,C32,C610,C61,C47),0)</f>
        <v>26218225</v>
      </c>
      <c r="D69" s="113">
        <f>SUM(B69:C69)</f>
        <v>33754015</v>
      </c>
      <c r="E69" s="132">
        <f>F32</f>
        <v>306973.43440954044</v>
      </c>
      <c r="F69" s="113">
        <f>D19</f>
        <v>0</v>
      </c>
      <c r="G69" s="132">
        <f>E47+F61</f>
        <v>146785.71428571429</v>
      </c>
      <c r="H69" s="133">
        <f>SUM(E19,D32)</f>
        <v>10843048</v>
      </c>
      <c r="I69" s="134">
        <f>SUM(F19,E32+D61)</f>
        <v>3160442</v>
      </c>
      <c r="J69" s="72">
        <f>SUM(D6,G19,G32,F47,G61)</f>
        <v>27939180.891523641</v>
      </c>
      <c r="K69" s="77">
        <f>SUM(D69,H69,E69,F69,I69,J69,G69)</f>
        <v>76150445.040218905</v>
      </c>
      <c r="L69" s="135">
        <f>(I6+M19+M32+K47+L61)</f>
        <v>76150445.483595058</v>
      </c>
      <c r="M69" s="136"/>
    </row>
    <row r="70" spans="1:13" x14ac:dyDescent="0.3">
      <c r="A70" s="70" t="s">
        <v>50</v>
      </c>
      <c r="B70" s="75">
        <f>ROUND(SUM(B7,B20,B33,B48,E7,H20,H33,D48),0)</f>
        <v>868683</v>
      </c>
      <c r="C70" s="76">
        <f>ROUND(SUM(C7,C20,C33,C48),0)</f>
        <v>4593144</v>
      </c>
      <c r="D70" s="113">
        <f t="shared" ref="D70:D76" si="11">SUM(B70:C70)</f>
        <v>5461827</v>
      </c>
      <c r="E70" s="132">
        <f>F33</f>
        <v>55395.206079115764</v>
      </c>
      <c r="F70" s="113">
        <f>D20</f>
        <v>0</v>
      </c>
      <c r="G70" s="132">
        <f t="shared" ref="G70:G76" si="12">E48</f>
        <v>0</v>
      </c>
      <c r="H70" s="133">
        <f>SUM(E20,D33)</f>
        <v>493252</v>
      </c>
      <c r="I70" s="134">
        <f t="shared" ref="I70:I75" si="13">SUM(F20,E33)</f>
        <v>311888</v>
      </c>
      <c r="J70" s="72">
        <f t="shared" ref="J70:J75" si="14">SUM(D7,G20,G33,F48)</f>
        <v>1015301.0748254885</v>
      </c>
      <c r="K70" s="77">
        <f>(SUM(D70,H70,E70,F70,I70,J70,G70))+0.3</f>
        <v>7337663.5809046039</v>
      </c>
      <c r="L70" s="135">
        <f t="shared" ref="L70:L75" si="15">ROUND(SUM(I7,M20,M33,K48),0)</f>
        <v>7337664</v>
      </c>
      <c r="M70" s="136"/>
    </row>
    <row r="71" spans="1:13" x14ac:dyDescent="0.3">
      <c r="A71" s="70" t="s">
        <v>51</v>
      </c>
      <c r="B71" s="75">
        <f>B34+H34</f>
        <v>0</v>
      </c>
      <c r="C71" s="76">
        <f>SUM(C8,C21,C34,C49)</f>
        <v>0</v>
      </c>
      <c r="D71" s="113">
        <f t="shared" si="11"/>
        <v>0</v>
      </c>
      <c r="E71" s="132">
        <v>0</v>
      </c>
      <c r="F71" s="113">
        <v>0</v>
      </c>
      <c r="G71" s="132">
        <f t="shared" si="12"/>
        <v>0</v>
      </c>
      <c r="H71" s="133">
        <f>SUM(E21,D34,D49)</f>
        <v>0</v>
      </c>
      <c r="I71" s="134">
        <f t="shared" si="13"/>
        <v>0</v>
      </c>
      <c r="J71" s="72">
        <f t="shared" si="14"/>
        <v>0</v>
      </c>
      <c r="K71" s="77">
        <f>(SUM(D71,H71,E71,F71,I71,J71,))</f>
        <v>0</v>
      </c>
      <c r="L71" s="135">
        <f t="shared" si="15"/>
        <v>0</v>
      </c>
      <c r="M71" s="136"/>
    </row>
    <row r="72" spans="1:13" x14ac:dyDescent="0.3">
      <c r="A72" s="70" t="s">
        <v>52</v>
      </c>
      <c r="B72" s="75">
        <f>ROUND(SUM(B9,B22,B35,B50,E9,D50,+H35),0)</f>
        <v>729482</v>
      </c>
      <c r="C72" s="76">
        <f>ROUND(SUM(C9,C22,C35,C50),0)</f>
        <v>4368993</v>
      </c>
      <c r="D72" s="113">
        <f t="shared" si="11"/>
        <v>5098475</v>
      </c>
      <c r="E72" s="132">
        <f>F35</f>
        <v>40996.452152414189</v>
      </c>
      <c r="F72" s="113">
        <v>0</v>
      </c>
      <c r="G72" s="132">
        <f t="shared" si="12"/>
        <v>0</v>
      </c>
      <c r="H72" s="133">
        <f>SUM(E22,D35)</f>
        <v>198000</v>
      </c>
      <c r="I72" s="134">
        <f t="shared" si="13"/>
        <v>0</v>
      </c>
      <c r="J72" s="72">
        <f>SUM(D9,G22,G35,F50)+0.4</f>
        <v>504237.52065723983</v>
      </c>
      <c r="K72" s="77">
        <f>(SUM(D72,H72,E72,F72,I72,J72,G72))-0.3</f>
        <v>5841708.6728096539</v>
      </c>
      <c r="L72" s="135">
        <f t="shared" si="15"/>
        <v>5841708</v>
      </c>
      <c r="M72" s="136"/>
    </row>
    <row r="73" spans="1:13" x14ac:dyDescent="0.3">
      <c r="A73" s="70" t="s">
        <v>53</v>
      </c>
      <c r="B73" s="75">
        <f>ROUND(SUM(B10,B23,B36,B51,E10,H36),0)</f>
        <v>99396</v>
      </c>
      <c r="C73" s="76">
        <f>ROUND(SUM(C10,C23,C36,C51),0)</f>
        <v>899867</v>
      </c>
      <c r="D73" s="113">
        <f t="shared" si="11"/>
        <v>999263</v>
      </c>
      <c r="E73" s="132">
        <f>F36</f>
        <v>4999.5673356602674</v>
      </c>
      <c r="F73" s="113">
        <v>0</v>
      </c>
      <c r="G73" s="132">
        <f t="shared" si="12"/>
        <v>0</v>
      </c>
      <c r="H73" s="133">
        <f>SUM(E23,D36,D51)</f>
        <v>120000</v>
      </c>
      <c r="I73" s="134">
        <f t="shared" si="13"/>
        <v>0</v>
      </c>
      <c r="J73" s="72">
        <f t="shared" si="14"/>
        <v>181385.8675985939</v>
      </c>
      <c r="K73" s="77">
        <f>(SUM(D73,H73,E73,F73,I73,J73,))</f>
        <v>1305648.4349342543</v>
      </c>
      <c r="L73" s="135">
        <f t="shared" si="15"/>
        <v>1305648</v>
      </c>
      <c r="M73" s="136"/>
    </row>
    <row r="74" spans="1:13" x14ac:dyDescent="0.3">
      <c r="A74" s="70" t="s">
        <v>54</v>
      </c>
      <c r="B74" s="75">
        <f>ROUND(SUM(B11,B24,B37,B52,E11,H24,H37),0)</f>
        <v>587363</v>
      </c>
      <c r="C74" s="76">
        <f>ROUND(SUM(C11,C24,C37,C52),0)</f>
        <v>2065982</v>
      </c>
      <c r="D74" s="113">
        <f t="shared" si="11"/>
        <v>2653345</v>
      </c>
      <c r="E74" s="132">
        <f>F37</f>
        <v>108390.61983711459</v>
      </c>
      <c r="F74" s="113">
        <f>D24</f>
        <v>0</v>
      </c>
      <c r="G74" s="132">
        <f t="shared" si="12"/>
        <v>0</v>
      </c>
      <c r="H74" s="133">
        <f>SUM(E24,D37)</f>
        <v>755245</v>
      </c>
      <c r="I74" s="134">
        <f t="shared" si="13"/>
        <v>463605</v>
      </c>
      <c r="J74" s="72">
        <f>SUM(D11,G24,G37,F52)</f>
        <v>1873417.5780109765</v>
      </c>
      <c r="K74" s="77">
        <f>(SUM(D74,H74,E74,F74,I74,J74,))</f>
        <v>5854003.1978480909</v>
      </c>
      <c r="L74" s="135">
        <f t="shared" si="15"/>
        <v>5854003</v>
      </c>
      <c r="M74" s="136"/>
    </row>
    <row r="75" spans="1:13" x14ac:dyDescent="0.3">
      <c r="A75" s="70" t="s">
        <v>55</v>
      </c>
      <c r="B75" s="75">
        <f>ROUND(SUM(B12,B25,H25,B38,B53,E12,D53+H38),0)</f>
        <v>113748</v>
      </c>
      <c r="C75" s="76">
        <f>ROUND(SUM(C12,C25,C38,C53),0)</f>
        <v>3384091</v>
      </c>
      <c r="D75" s="113">
        <f t="shared" si="11"/>
        <v>3497839</v>
      </c>
      <c r="E75" s="132">
        <f>F38</f>
        <v>0</v>
      </c>
      <c r="F75" s="113">
        <v>0</v>
      </c>
      <c r="G75" s="132">
        <f t="shared" si="12"/>
        <v>0</v>
      </c>
      <c r="H75" s="133">
        <f>SUM(E25,D38)</f>
        <v>381880</v>
      </c>
      <c r="I75" s="134">
        <f t="shared" si="13"/>
        <v>0</v>
      </c>
      <c r="J75" s="72">
        <f t="shared" si="14"/>
        <v>0.12717391302612668</v>
      </c>
      <c r="K75" s="77">
        <f>(SUM(D75,H75,E75,F75,I75,J75,G75))</f>
        <v>3879719.1271739132</v>
      </c>
      <c r="L75" s="135">
        <f t="shared" si="15"/>
        <v>3879719</v>
      </c>
      <c r="M75" s="136"/>
    </row>
    <row r="76" spans="1:13" x14ac:dyDescent="0.3">
      <c r="A76" s="70" t="s">
        <v>69</v>
      </c>
      <c r="B76" s="75">
        <f>ROUND(SUM(B54+B39+H39+D54),0)</f>
        <v>83798</v>
      </c>
      <c r="C76" s="76">
        <f>ROUND(SUM(C54+C39),0)</f>
        <v>3321550</v>
      </c>
      <c r="D76" s="113">
        <f t="shared" si="11"/>
        <v>3405348</v>
      </c>
      <c r="E76" s="132">
        <f>F39</f>
        <v>0</v>
      </c>
      <c r="F76" s="113">
        <v>0</v>
      </c>
      <c r="G76" s="132">
        <f t="shared" si="12"/>
        <v>0</v>
      </c>
      <c r="H76" s="133">
        <f>D39</f>
        <v>0</v>
      </c>
      <c r="I76" s="134">
        <f>E39</f>
        <v>0</v>
      </c>
      <c r="J76" s="72">
        <f>G39+F54</f>
        <v>0</v>
      </c>
      <c r="K76" s="77">
        <f>(SUM(D76,H76,E76,F76,I76,J76,G76))</f>
        <v>3405348</v>
      </c>
      <c r="L76" s="135">
        <f>(K54)</f>
        <v>3405348.124663874</v>
      </c>
      <c r="M76" s="52"/>
    </row>
    <row r="77" spans="1:13" ht="15" thickBot="1" x14ac:dyDescent="0.35">
      <c r="A77" s="79" t="s">
        <v>56</v>
      </c>
      <c r="B77" s="84">
        <f>SUM(B68:B76)</f>
        <v>24987000.23133681</v>
      </c>
      <c r="C77" s="85">
        <f t="shared" ref="C77:L77" si="16">SUM(C68:C76)</f>
        <v>109328295</v>
      </c>
      <c r="D77" s="116">
        <f t="shared" si="16"/>
        <v>134315295.2313368</v>
      </c>
      <c r="E77" s="137">
        <f t="shared" si="16"/>
        <v>1375081.0000000002</v>
      </c>
      <c r="F77" s="116">
        <f t="shared" si="16"/>
        <v>0</v>
      </c>
      <c r="G77" s="137">
        <f>SUM(G68:G76)</f>
        <v>912000</v>
      </c>
      <c r="H77" s="137">
        <f t="shared" si="16"/>
        <v>21299532</v>
      </c>
      <c r="I77" s="138">
        <f t="shared" si="16"/>
        <v>7504826</v>
      </c>
      <c r="J77" s="82">
        <f t="shared" si="16"/>
        <v>63590762.754448697</v>
      </c>
      <c r="K77" s="86">
        <f t="shared" si="16"/>
        <v>228997496.98578548</v>
      </c>
      <c r="L77" s="139">
        <f t="shared" si="16"/>
        <v>228997496.51907125</v>
      </c>
      <c r="M77" s="140"/>
    </row>
    <row r="78" spans="1:13" x14ac:dyDescent="0.3">
      <c r="A78" s="52"/>
      <c r="B78" s="52"/>
      <c r="C78" s="78"/>
      <c r="D78" s="52"/>
      <c r="E78" s="108"/>
      <c r="F78" s="52"/>
      <c r="G78" s="78"/>
      <c r="H78" s="78"/>
      <c r="I78" s="141">
        <f>H77+I77</f>
        <v>28804358</v>
      </c>
      <c r="J78" s="52"/>
      <c r="K78" s="52"/>
      <c r="L78" s="52"/>
      <c r="M78" s="52"/>
    </row>
  </sheetData>
  <mergeCells count="60">
    <mergeCell ref="L58:L59"/>
    <mergeCell ref="A65:A67"/>
    <mergeCell ref="B65:K65"/>
    <mergeCell ref="B66:D66"/>
    <mergeCell ref="H66:I66"/>
    <mergeCell ref="F58:F59"/>
    <mergeCell ref="G58:G59"/>
    <mergeCell ref="H58:H59"/>
    <mergeCell ref="I58:I59"/>
    <mergeCell ref="J58:J59"/>
    <mergeCell ref="K58:K59"/>
    <mergeCell ref="G44:G45"/>
    <mergeCell ref="H44:H45"/>
    <mergeCell ref="I44:I45"/>
    <mergeCell ref="J44:J45"/>
    <mergeCell ref="K44:K45"/>
    <mergeCell ref="A57:A59"/>
    <mergeCell ref="B57:L57"/>
    <mergeCell ref="B58:C58"/>
    <mergeCell ref="D58:D59"/>
    <mergeCell ref="E58:E59"/>
    <mergeCell ref="J29:J30"/>
    <mergeCell ref="K29:K30"/>
    <mergeCell ref="L29:L30"/>
    <mergeCell ref="M29:M30"/>
    <mergeCell ref="A43:A45"/>
    <mergeCell ref="B43:K43"/>
    <mergeCell ref="B44:C44"/>
    <mergeCell ref="D44:D45"/>
    <mergeCell ref="E44:E45"/>
    <mergeCell ref="F44:F45"/>
    <mergeCell ref="L16:L17"/>
    <mergeCell ref="M16:M17"/>
    <mergeCell ref="A28:A30"/>
    <mergeCell ref="B28:M28"/>
    <mergeCell ref="B29:C29"/>
    <mergeCell ref="D29:E29"/>
    <mergeCell ref="F29:F30"/>
    <mergeCell ref="G29:G30"/>
    <mergeCell ref="H29:H30"/>
    <mergeCell ref="I29:I30"/>
    <mergeCell ref="A15:A17"/>
    <mergeCell ref="B15:M15"/>
    <mergeCell ref="B16:C16"/>
    <mergeCell ref="D16:D17"/>
    <mergeCell ref="E16:F16"/>
    <mergeCell ref="G16:G17"/>
    <mergeCell ref="H16:H17"/>
    <mergeCell ref="I16:I17"/>
    <mergeCell ref="J16:J17"/>
    <mergeCell ref="K16:K17"/>
    <mergeCell ref="A2:A4"/>
    <mergeCell ref="B2:I2"/>
    <mergeCell ref="B3:C3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2025-05-21T13:10:58Z</dcterms:created>
  <dcterms:modified xsi:type="dcterms:W3CDTF">2025-05-21T13:12:17Z</dcterms:modified>
</cp:coreProperties>
</file>