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silla\Desktop\"/>
    </mc:Choice>
  </mc:AlternateContent>
  <xr:revisionPtr revIDLastSave="0" documentId="8_{407555DE-88C1-4E59-A94C-E9F42F35A01C}" xr6:coauthVersionLast="47" xr6:coauthVersionMax="47" xr10:uidLastSave="{00000000-0000-0000-0000-000000000000}"/>
  <bookViews>
    <workbookView xWindow="-108" yWindow="-108" windowWidth="23256" windowHeight="12456" activeTab="1" xr2:uid="{016B9AF7-D063-49A8-BB36-DCE59E7AB199}"/>
  </bookViews>
  <sheets>
    <sheet name="Munka1" sheetId="1" r:id="rId1"/>
    <sheet name="Munk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2" i="2" l="1"/>
  <c r="H91" i="2"/>
  <c r="G91" i="2"/>
  <c r="E91" i="2"/>
  <c r="C91" i="2"/>
  <c r="B91" i="2"/>
  <c r="D91" i="2" s="1"/>
  <c r="H90" i="2"/>
  <c r="G90" i="2"/>
  <c r="E90" i="2"/>
  <c r="C90" i="2"/>
  <c r="B90" i="2"/>
  <c r="D90" i="2" s="1"/>
  <c r="H89" i="2"/>
  <c r="G89" i="2"/>
  <c r="F89" i="2"/>
  <c r="E89" i="2"/>
  <c r="C89" i="2"/>
  <c r="B89" i="2"/>
  <c r="D89" i="2" s="1"/>
  <c r="H88" i="2"/>
  <c r="G88" i="2"/>
  <c r="E88" i="2"/>
  <c r="C88" i="2"/>
  <c r="B88" i="2"/>
  <c r="D88" i="2" s="1"/>
  <c r="K87" i="2"/>
  <c r="H87" i="2"/>
  <c r="G87" i="2"/>
  <c r="E87" i="2"/>
  <c r="D87" i="2"/>
  <c r="C87" i="2"/>
  <c r="B87" i="2"/>
  <c r="H86" i="2"/>
  <c r="G86" i="2"/>
  <c r="E86" i="2"/>
  <c r="C86" i="2"/>
  <c r="D86" i="2" s="1"/>
  <c r="B86" i="2"/>
  <c r="H85" i="2"/>
  <c r="G85" i="2"/>
  <c r="G92" i="2" s="1"/>
  <c r="F85" i="2"/>
  <c r="E85" i="2"/>
  <c r="C85" i="2"/>
  <c r="B85" i="2"/>
  <c r="D85" i="2" s="1"/>
  <c r="H84" i="2"/>
  <c r="G84" i="2"/>
  <c r="F84" i="2"/>
  <c r="E84" i="2"/>
  <c r="C84" i="2"/>
  <c r="B84" i="2"/>
  <c r="D84" i="2" s="1"/>
  <c r="H83" i="2"/>
  <c r="H92" i="2" s="1"/>
  <c r="G83" i="2"/>
  <c r="F83" i="2"/>
  <c r="E83" i="2"/>
  <c r="E92" i="2" s="1"/>
  <c r="C83" i="2"/>
  <c r="C92" i="2" s="1"/>
  <c r="B83" i="2"/>
  <c r="B92" i="2" s="1"/>
  <c r="L77" i="2"/>
  <c r="K77" i="2"/>
  <c r="J77" i="2"/>
  <c r="H77" i="2"/>
  <c r="F77" i="2"/>
  <c r="E77" i="2"/>
  <c r="D77" i="2"/>
  <c r="C77" i="2"/>
  <c r="B77" i="2"/>
  <c r="L76" i="2"/>
  <c r="G76" i="2"/>
  <c r="I76" i="2" s="1"/>
  <c r="B76" i="2"/>
  <c r="L75" i="2"/>
  <c r="I75" i="2"/>
  <c r="G75" i="2"/>
  <c r="B75" i="2"/>
  <c r="L74" i="2"/>
  <c r="K74" i="2"/>
  <c r="J74" i="2"/>
  <c r="I74" i="2"/>
  <c r="H74" i="2"/>
  <c r="G74" i="2"/>
  <c r="C74" i="2"/>
  <c r="B74" i="2"/>
  <c r="L73" i="2"/>
  <c r="K73" i="2"/>
  <c r="J73" i="2"/>
  <c r="H73" i="2"/>
  <c r="G73" i="2"/>
  <c r="G77" i="2" s="1"/>
  <c r="D73" i="2"/>
  <c r="C73" i="2"/>
  <c r="B73" i="2"/>
  <c r="J68" i="2"/>
  <c r="I68" i="2"/>
  <c r="H68" i="2"/>
  <c r="E68" i="2"/>
  <c r="D68" i="2"/>
  <c r="C68" i="2"/>
  <c r="B68" i="2"/>
  <c r="K67" i="2"/>
  <c r="F67" i="2" s="1"/>
  <c r="G67" i="2" s="1"/>
  <c r="J67" i="2"/>
  <c r="I67" i="2"/>
  <c r="H67" i="2"/>
  <c r="D67" i="2"/>
  <c r="B67" i="2"/>
  <c r="K66" i="2"/>
  <c r="F66" i="2" s="1"/>
  <c r="G66" i="2" s="1"/>
  <c r="J66" i="2"/>
  <c r="I66" i="2"/>
  <c r="H66" i="2"/>
  <c r="D66" i="2"/>
  <c r="B66" i="2"/>
  <c r="K65" i="2"/>
  <c r="G65" i="2"/>
  <c r="F65" i="2"/>
  <c r="K64" i="2"/>
  <c r="F64" i="2"/>
  <c r="G64" i="2" s="1"/>
  <c r="K63" i="2"/>
  <c r="F63" i="2" s="1"/>
  <c r="G63" i="2" s="1"/>
  <c r="J63" i="2"/>
  <c r="I63" i="2"/>
  <c r="H63" i="2"/>
  <c r="D63" i="2"/>
  <c r="K62" i="2"/>
  <c r="F62" i="2"/>
  <c r="G62" i="2" s="1"/>
  <c r="K61" i="2"/>
  <c r="F61" i="2" s="1"/>
  <c r="G61" i="2" s="1"/>
  <c r="J61" i="2"/>
  <c r="I61" i="2"/>
  <c r="H61" i="2"/>
  <c r="D61" i="2"/>
  <c r="K60" i="2"/>
  <c r="F60" i="2" s="1"/>
  <c r="G60" i="2" s="1"/>
  <c r="J60" i="2"/>
  <c r="I60" i="2"/>
  <c r="H60" i="2"/>
  <c r="D60" i="2"/>
  <c r="B60" i="2"/>
  <c r="K59" i="2"/>
  <c r="F59" i="2" s="1"/>
  <c r="J59" i="2"/>
  <c r="I59" i="2"/>
  <c r="H59" i="2"/>
  <c r="E59" i="2"/>
  <c r="D59" i="2"/>
  <c r="B59" i="2"/>
  <c r="H54" i="2"/>
  <c r="E54" i="2"/>
  <c r="D54" i="2"/>
  <c r="C54" i="2"/>
  <c r="B54" i="2"/>
  <c r="H53" i="2"/>
  <c r="G53" i="2"/>
  <c r="F53" i="2"/>
  <c r="D53" i="2"/>
  <c r="C53" i="2"/>
  <c r="B53" i="2"/>
  <c r="H52" i="2"/>
  <c r="F52" i="2"/>
  <c r="G52" i="2" s="1"/>
  <c r="D52" i="2"/>
  <c r="C52" i="2"/>
  <c r="B52" i="2"/>
  <c r="H51" i="2"/>
  <c r="F51" i="2"/>
  <c r="G51" i="2" s="1"/>
  <c r="D51" i="2"/>
  <c r="C51" i="2"/>
  <c r="B51" i="2"/>
  <c r="H50" i="2"/>
  <c r="G50" i="2"/>
  <c r="F50" i="2"/>
  <c r="D50" i="2"/>
  <c r="C50" i="2"/>
  <c r="B50" i="2"/>
  <c r="H49" i="2"/>
  <c r="G49" i="2"/>
  <c r="F49" i="2"/>
  <c r="E49" i="2"/>
  <c r="D49" i="2"/>
  <c r="C49" i="2"/>
  <c r="B49" i="2"/>
  <c r="H48" i="2"/>
  <c r="F48" i="2"/>
  <c r="G48" i="2" s="1"/>
  <c r="D48" i="2"/>
  <c r="C48" i="2"/>
  <c r="B48" i="2"/>
  <c r="H47" i="2"/>
  <c r="F47" i="2"/>
  <c r="G47" i="2" s="1"/>
  <c r="G54" i="2" s="1"/>
  <c r="D47" i="2"/>
  <c r="C47" i="2"/>
  <c r="B47" i="2"/>
  <c r="H46" i="2"/>
  <c r="G46" i="2"/>
  <c r="F46" i="2"/>
  <c r="D46" i="2"/>
  <c r="C46" i="2"/>
  <c r="B46" i="2"/>
  <c r="L41" i="2"/>
  <c r="K41" i="2"/>
  <c r="J41" i="2"/>
  <c r="H41" i="2"/>
  <c r="F41" i="2"/>
  <c r="E41" i="2"/>
  <c r="D41" i="2"/>
  <c r="C41" i="2"/>
  <c r="B41" i="2"/>
  <c r="M40" i="2"/>
  <c r="L40" i="2"/>
  <c r="K40" i="2"/>
  <c r="J40" i="2"/>
  <c r="H40" i="2"/>
  <c r="G40" i="2"/>
  <c r="I40" i="2" s="1"/>
  <c r="B40" i="2"/>
  <c r="M39" i="2"/>
  <c r="L39" i="2"/>
  <c r="K39" i="2"/>
  <c r="J39" i="2"/>
  <c r="I39" i="2"/>
  <c r="H39" i="2"/>
  <c r="G39" i="2"/>
  <c r="F39" i="2"/>
  <c r="B39" i="2"/>
  <c r="M38" i="2"/>
  <c r="G38" i="2" s="1"/>
  <c r="I38" i="2" s="1"/>
  <c r="L38" i="2"/>
  <c r="K38" i="2"/>
  <c r="J38" i="2"/>
  <c r="H38" i="2"/>
  <c r="F38" i="2"/>
  <c r="B38" i="2"/>
  <c r="M37" i="2"/>
  <c r="G37" i="2" s="1"/>
  <c r="I37" i="2" s="1"/>
  <c r="L37" i="2"/>
  <c r="K37" i="2"/>
  <c r="J37" i="2"/>
  <c r="H37" i="2"/>
  <c r="F37" i="2"/>
  <c r="B37" i="2"/>
  <c r="M36" i="2"/>
  <c r="G36" i="2" s="1"/>
  <c r="I36" i="2" s="1"/>
  <c r="L36" i="2"/>
  <c r="K36" i="2"/>
  <c r="J36" i="2"/>
  <c r="H36" i="2"/>
  <c r="F36" i="2"/>
  <c r="B36" i="2"/>
  <c r="M35" i="2"/>
  <c r="K86" i="2" s="1"/>
  <c r="L35" i="2"/>
  <c r="K35" i="2"/>
  <c r="J35" i="2"/>
  <c r="H35" i="2"/>
  <c r="B35" i="2"/>
  <c r="M34" i="2"/>
  <c r="G34" i="2" s="1"/>
  <c r="I34" i="2" s="1"/>
  <c r="L34" i="2"/>
  <c r="K34" i="2"/>
  <c r="J34" i="2"/>
  <c r="H34" i="2"/>
  <c r="F34" i="2"/>
  <c r="B34" i="2"/>
  <c r="M33" i="2"/>
  <c r="L33" i="2"/>
  <c r="K33" i="2"/>
  <c r="J33" i="2"/>
  <c r="H33" i="2"/>
  <c r="G33" i="2"/>
  <c r="I33" i="2" s="1"/>
  <c r="F33" i="2"/>
  <c r="B33" i="2"/>
  <c r="M32" i="2"/>
  <c r="G32" i="2" s="1"/>
  <c r="L32" i="2"/>
  <c r="K32" i="2"/>
  <c r="J32" i="2"/>
  <c r="H32" i="2"/>
  <c r="F32" i="2"/>
  <c r="B32" i="2"/>
  <c r="E28" i="2"/>
  <c r="L27" i="2"/>
  <c r="K27" i="2"/>
  <c r="J27" i="2"/>
  <c r="H27" i="2"/>
  <c r="F27" i="2"/>
  <c r="E27" i="2"/>
  <c r="D27" i="2"/>
  <c r="C27" i="2"/>
  <c r="B27" i="2"/>
  <c r="M26" i="2"/>
  <c r="I26" i="2"/>
  <c r="G26" i="2"/>
  <c r="M25" i="2"/>
  <c r="L25" i="2"/>
  <c r="K25" i="2"/>
  <c r="H25" i="2"/>
  <c r="G25" i="2"/>
  <c r="I25" i="2" s="1"/>
  <c r="B25" i="2"/>
  <c r="M24" i="2"/>
  <c r="G24" i="2"/>
  <c r="I24" i="2" s="1"/>
  <c r="M23" i="2"/>
  <c r="G23" i="2"/>
  <c r="I23" i="2" s="1"/>
  <c r="M22" i="2"/>
  <c r="I22" i="2"/>
  <c r="G22" i="2"/>
  <c r="M21" i="2"/>
  <c r="L21" i="2"/>
  <c r="K21" i="2"/>
  <c r="H21" i="2"/>
  <c r="G21" i="2"/>
  <c r="I21" i="2" s="1"/>
  <c r="B21" i="2"/>
  <c r="M20" i="2"/>
  <c r="G20" i="2" s="1"/>
  <c r="L20" i="2"/>
  <c r="K20" i="2"/>
  <c r="H20" i="2"/>
  <c r="B20" i="2"/>
  <c r="M19" i="2"/>
  <c r="M27" i="2" s="1"/>
  <c r="L19" i="2"/>
  <c r="K19" i="2"/>
  <c r="H19" i="2"/>
  <c r="G19" i="2"/>
  <c r="I19" i="2" s="1"/>
  <c r="E19" i="2"/>
  <c r="B19" i="2"/>
  <c r="H14" i="2"/>
  <c r="G14" i="2"/>
  <c r="E14" i="2"/>
  <c r="C14" i="2"/>
  <c r="B14" i="2"/>
  <c r="I13" i="2"/>
  <c r="K90" i="2" s="1"/>
  <c r="H13" i="2"/>
  <c r="G13" i="2"/>
  <c r="E13" i="2"/>
  <c r="D13" i="2"/>
  <c r="I90" i="2" s="1"/>
  <c r="C13" i="2"/>
  <c r="I12" i="2"/>
  <c r="D12" i="2" s="1"/>
  <c r="H12" i="2"/>
  <c r="G12" i="2"/>
  <c r="E12" i="2"/>
  <c r="C12" i="2"/>
  <c r="I11" i="2"/>
  <c r="K88" i="2" s="1"/>
  <c r="H11" i="2"/>
  <c r="G11" i="2"/>
  <c r="E11" i="2"/>
  <c r="C11" i="2"/>
  <c r="I10" i="2"/>
  <c r="D10" i="2" s="1"/>
  <c r="H10" i="2"/>
  <c r="G10" i="2"/>
  <c r="E10" i="2"/>
  <c r="C10" i="2"/>
  <c r="I9" i="2"/>
  <c r="G9" i="2"/>
  <c r="D9" i="2"/>
  <c r="F9" i="2" s="1"/>
  <c r="C9" i="2"/>
  <c r="I8" i="2"/>
  <c r="K85" i="2" s="1"/>
  <c r="H8" i="2"/>
  <c r="G8" i="2"/>
  <c r="E8" i="2"/>
  <c r="D8" i="2"/>
  <c r="I85" i="2" s="1"/>
  <c r="C8" i="2"/>
  <c r="I7" i="2"/>
  <c r="D7" i="2" s="1"/>
  <c r="H7" i="2"/>
  <c r="G7" i="2"/>
  <c r="E7" i="2"/>
  <c r="C7" i="2"/>
  <c r="I6" i="2"/>
  <c r="K83" i="2" s="1"/>
  <c r="H6" i="2"/>
  <c r="G6" i="2"/>
  <c r="E6" i="2"/>
  <c r="C6" i="2"/>
  <c r="G20" i="1"/>
  <c r="G15" i="1"/>
  <c r="G27" i="1" s="1"/>
  <c r="D15" i="1"/>
  <c r="D22" i="1" s="1"/>
  <c r="D27" i="1" s="1"/>
  <c r="G59" i="2" l="1"/>
  <c r="G68" i="2" s="1"/>
  <c r="F68" i="2"/>
  <c r="J84" i="2"/>
  <c r="J90" i="2"/>
  <c r="F12" i="2"/>
  <c r="I89" i="2"/>
  <c r="I32" i="2"/>
  <c r="J85" i="2"/>
  <c r="I87" i="2"/>
  <c r="J87" i="2" s="1"/>
  <c r="F10" i="2"/>
  <c r="J91" i="2"/>
  <c r="F7" i="2"/>
  <c r="I84" i="2"/>
  <c r="I20" i="2"/>
  <c r="I27" i="2" s="1"/>
  <c r="G27" i="2"/>
  <c r="J89" i="2"/>
  <c r="I14" i="2"/>
  <c r="I73" i="2"/>
  <c r="I77" i="2" s="1"/>
  <c r="D83" i="2"/>
  <c r="K89" i="2"/>
  <c r="I91" i="2"/>
  <c r="G35" i="2"/>
  <c r="I35" i="2" s="1"/>
  <c r="K84" i="2"/>
  <c r="K92" i="2" s="1"/>
  <c r="K91" i="2"/>
  <c r="M41" i="2"/>
  <c r="D11" i="2"/>
  <c r="F13" i="2"/>
  <c r="D6" i="2"/>
  <c r="F8" i="2"/>
  <c r="F54" i="2"/>
  <c r="K68" i="2"/>
  <c r="G22" i="1"/>
  <c r="G41" i="2" l="1"/>
  <c r="D92" i="2"/>
  <c r="I41" i="2"/>
  <c r="F11" i="2"/>
  <c r="I88" i="2"/>
  <c r="J88" i="2" s="1"/>
  <c r="D14" i="2"/>
  <c r="I83" i="2"/>
  <c r="F6" i="2"/>
  <c r="F14" i="2" s="1"/>
  <c r="I86" i="2"/>
  <c r="J86" i="2" s="1"/>
  <c r="I92" i="2" l="1"/>
  <c r="J83" i="2"/>
  <c r="J92" i="2" s="1"/>
</calcChain>
</file>

<file path=xl/sharedStrings.xml><?xml version="1.0" encoding="utf-8"?>
<sst xmlns="http://schemas.openxmlformats.org/spreadsheetml/2006/main" count="193" uniqueCount="87">
  <si>
    <t>KÖLTSÉGVETÉS MÉRLEGE</t>
  </si>
  <si>
    <t>2021.</t>
  </si>
  <si>
    <t xml:space="preserve">        Ft-ban</t>
  </si>
  <si>
    <t xml:space="preserve">Bevétel </t>
  </si>
  <si>
    <t>Kiadás</t>
  </si>
  <si>
    <t xml:space="preserve">Megnevezés </t>
  </si>
  <si>
    <t>Előirányzat</t>
  </si>
  <si>
    <t xml:space="preserve">B1. Működési célú támogatások államháztartáson belülről </t>
  </si>
  <si>
    <t>K1. Személyi juttatás</t>
  </si>
  <si>
    <t xml:space="preserve">B3. Közhatalmi bevételek </t>
  </si>
  <si>
    <t xml:space="preserve">K2. Munkaadót terhelő járulékok és szociális hozzájárulási adó </t>
  </si>
  <si>
    <t xml:space="preserve">B4. Működési bevételek </t>
  </si>
  <si>
    <t xml:space="preserve">K3. Dologi kiadások </t>
  </si>
  <si>
    <t>B6. Működési célú átvett pénzeszközök</t>
  </si>
  <si>
    <t>K4. Ellátottak pénzbeli juttatásai</t>
  </si>
  <si>
    <t xml:space="preserve">K5. Egyéb működési célú kiadások </t>
  </si>
  <si>
    <t xml:space="preserve">      Ebből: Általános tartalék </t>
  </si>
  <si>
    <t xml:space="preserve">                 Céltartalék </t>
  </si>
  <si>
    <t>A. MŰKÖDÉSI KÖLTSÉGVETÉSI BEVÉTELEK ÖSSZESEN (B1+B3+B4+B6)</t>
  </si>
  <si>
    <t>A. MŰKÖDÉSI KÖLTSÉGVETÉSI KIADÁSOK ÖSSZESEN (K1. …+K5.)</t>
  </si>
  <si>
    <t xml:space="preserve">B2. Felhalmozási célú támogatások államháztartáson belülről </t>
  </si>
  <si>
    <t xml:space="preserve">K6. Beruházások </t>
  </si>
  <si>
    <t xml:space="preserve">B5. Felhalmozási bevételek </t>
  </si>
  <si>
    <t xml:space="preserve">K7. Felújítások </t>
  </si>
  <si>
    <t xml:space="preserve">B7. Felhalmozási célú átvett pénzeszközök </t>
  </si>
  <si>
    <t xml:space="preserve">K8. Egyéb felhalmozási célú kiadások </t>
  </si>
  <si>
    <t>B. FELHALMOZÁSI KÖLTSÉGVETÉSI BEVÉTELEK ÖSSZESEN (B2.+B5.+B7.)</t>
  </si>
  <si>
    <t>B. FELHALMOZÁSI KÖLTSÉGVETÉSI KIADÁSOK ÖSSZESEN (K6. …+K8.)</t>
  </si>
  <si>
    <t>C. KÖLTSÉGVETÉSI BEVÉTELEK ÖSSZESEN ( A+B)</t>
  </si>
  <si>
    <t>C. KÖLTSÉGVETÉSI KIADÁSOK ÖSSZESEN (A+B)</t>
  </si>
  <si>
    <t xml:space="preserve">D. FINANSZÍROZÁSI BEVÉTELEK (B8.) ÖSSZESEN </t>
  </si>
  <si>
    <t>D. FINANSZÍROZÁSI KIADÁSOK (K9.) ÖSSZESEN</t>
  </si>
  <si>
    <t xml:space="preserve">Ebből: B8131. Előző évi költségvetési maradvány igénybevétele </t>
  </si>
  <si>
    <t>E. BEVÉTELEK MINDÖSSZESEN (C+D)</t>
  </si>
  <si>
    <t>E. KIADÁSOK MINDÖSSZESEN (C+D)</t>
  </si>
  <si>
    <t>Település</t>
  </si>
  <si>
    <t>102031 Idősek, demens betegek nappali ellátása</t>
  </si>
  <si>
    <t>Normatíva</t>
  </si>
  <si>
    <t>önk.hj.</t>
  </si>
  <si>
    <t>Intézményvez. Bevétel szoc. ágazati pótlék</t>
  </si>
  <si>
    <t>bevétel összesen</t>
  </si>
  <si>
    <t xml:space="preserve"> Kiadás-Intézmény-vezetői ktg.elosztása</t>
  </si>
  <si>
    <t>kiadás összesen</t>
  </si>
  <si>
    <t>Szociális ágazati pótlék</t>
  </si>
  <si>
    <t>Társulási normatíva</t>
  </si>
  <si>
    <t>Veresegyház</t>
  </si>
  <si>
    <t>Erdőkertes</t>
  </si>
  <si>
    <t>Galgamácsa</t>
  </si>
  <si>
    <t>Váckisújfalu</t>
  </si>
  <si>
    <t>Vácegres</t>
  </si>
  <si>
    <t>Csomád</t>
  </si>
  <si>
    <t>Vácrárót</t>
  </si>
  <si>
    <t>Váchartyán</t>
  </si>
  <si>
    <t>Összesen:</t>
  </si>
  <si>
    <t>107051 Szociális étkeztetés</t>
  </si>
  <si>
    <t>Áfa visszatérítés</t>
  </si>
  <si>
    <t>térítési díj</t>
  </si>
  <si>
    <t>kiadás Szoc.étk.</t>
  </si>
  <si>
    <t>kiadás Házi sny. Szak.v. 50%-a</t>
  </si>
  <si>
    <t>Kiadás összesen</t>
  </si>
  <si>
    <t>lakos</t>
  </si>
  <si>
    <t>önk.</t>
  </si>
  <si>
    <t>107052 Házi segítségnyújtás</t>
  </si>
  <si>
    <t>Maradvány</t>
  </si>
  <si>
    <t>Intézményvez. Bevétel szoc. ág. Pótl.</t>
  </si>
  <si>
    <t>kiadás Házi sny.</t>
  </si>
  <si>
    <t>Rád</t>
  </si>
  <si>
    <t>107053 Jelzőrendszeres házi segítségnyújtás</t>
  </si>
  <si>
    <t>Támogatás</t>
  </si>
  <si>
    <t>térítési díj lakos</t>
  </si>
  <si>
    <t>Teljesítmény</t>
  </si>
  <si>
    <t>Működési</t>
  </si>
  <si>
    <t>104042 Családsegítés</t>
  </si>
  <si>
    <t>Háztartástól kapott támogatás+ Int.vez.bev.+ egyéb bevétel</t>
  </si>
  <si>
    <t>kiadás Családseg.</t>
  </si>
  <si>
    <t>Kiadás Szakmai vezetői pótlék</t>
  </si>
  <si>
    <t>107015 Hajléktalanok nappali ellátása</t>
  </si>
  <si>
    <t>térítési díj Önk. Ellátási Díj, egyéb bev.</t>
  </si>
  <si>
    <t>Esélyház bérleti díj lakos</t>
  </si>
  <si>
    <t>Intézményv. bev.ágazati pótlék</t>
  </si>
  <si>
    <t>Intézmény-vezetői ktg.elosztása</t>
  </si>
  <si>
    <t xml:space="preserve">kiadás </t>
  </si>
  <si>
    <t>ESÉLY Szociális Alapellátási Központ</t>
  </si>
  <si>
    <t>Térítési díj</t>
  </si>
  <si>
    <t>Társulási normatíva+ jelzőrendsz.  támogatás</t>
  </si>
  <si>
    <t>összesen</t>
  </si>
  <si>
    <t>lakos tér. díj+Háztartástól kapott tám.+egyéb bevétel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</si>
</sst>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#,##0.0000"/>
    <numFmt numFmtId="166" formatCode="#,##0.0000_ ;[Red]\-#,##0.0000\ "/>
  </numFmts>
  <fonts count="9" x14ac:knownFonts="1">
    <font>
      <sz val="11"/>
      <color theme="1"/>
      <name val="Calibri"/>
      <family val="2"/>
      <charset val="238"/>
      <scheme val="minor"/>
    </font>
    <font>
      <b/>
      <i/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sz val="8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8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164" fontId="2" fillId="0" borderId="2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left" vertical="center"/>
    </xf>
    <xf numFmtId="164" fontId="2" fillId="0" borderId="2" xfId="0" applyNumberFormat="1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 wrapText="1"/>
    </xf>
    <xf numFmtId="3" fontId="6" fillId="0" borderId="7" xfId="0" applyNumberFormat="1" applyFont="1" applyBorder="1" applyAlignment="1">
      <alignment horizontal="center" vertical="center" wrapText="1"/>
    </xf>
    <xf numFmtId="3" fontId="7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3" fontId="7" fillId="0" borderId="8" xfId="0" applyNumberFormat="1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3" fontId="7" fillId="3" borderId="14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164" fontId="5" fillId="3" borderId="14" xfId="0" applyNumberFormat="1" applyFont="1" applyFill="1" applyBorder="1" applyAlignment="1">
      <alignment vertical="center"/>
    </xf>
    <xf numFmtId="164" fontId="5" fillId="4" borderId="2" xfId="0" applyNumberFormat="1" applyFont="1" applyFill="1" applyBorder="1" applyAlignment="1">
      <alignment vertical="center"/>
    </xf>
    <xf numFmtId="164" fontId="5" fillId="3" borderId="2" xfId="0" applyNumberFormat="1" applyFont="1" applyFill="1" applyBorder="1" applyAlignment="1">
      <alignment vertical="center"/>
    </xf>
    <xf numFmtId="164" fontId="5" fillId="0" borderId="15" xfId="0" applyNumberFormat="1" applyFont="1" applyBorder="1" applyAlignment="1">
      <alignment vertical="center"/>
    </xf>
    <xf numFmtId="3" fontId="5" fillId="3" borderId="14" xfId="0" applyNumberFormat="1" applyFont="1" applyFill="1" applyBorder="1" applyAlignment="1">
      <alignment vertical="center"/>
    </xf>
    <xf numFmtId="3" fontId="5" fillId="3" borderId="2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8" fillId="0" borderId="3" xfId="0" applyFont="1" applyBorder="1" applyAlignment="1">
      <alignment vertical="center"/>
    </xf>
    <xf numFmtId="164" fontId="8" fillId="0" borderId="19" xfId="0" applyNumberFormat="1" applyFont="1" applyBorder="1" applyAlignment="1">
      <alignment vertical="center"/>
    </xf>
    <xf numFmtId="164" fontId="8" fillId="3" borderId="20" xfId="0" applyNumberFormat="1" applyFont="1" applyFill="1" applyBorder="1" applyAlignment="1">
      <alignment vertical="center"/>
    </xf>
    <xf numFmtId="164" fontId="8" fillId="4" borderId="20" xfId="0" applyNumberFormat="1" applyFont="1" applyFill="1" applyBorder="1" applyAlignment="1">
      <alignment vertical="center"/>
    </xf>
    <xf numFmtId="164" fontId="8" fillId="0" borderId="20" xfId="0" applyNumberFormat="1" applyFont="1" applyBorder="1" applyAlignment="1">
      <alignment vertical="center"/>
    </xf>
    <xf numFmtId="164" fontId="8" fillId="0" borderId="21" xfId="0" applyNumberFormat="1" applyFont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8" fillId="3" borderId="20" xfId="0" applyNumberFormat="1" applyFont="1" applyFill="1" applyBorder="1" applyAlignment="1">
      <alignment vertical="center"/>
    </xf>
    <xf numFmtId="164" fontId="8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vertical="center"/>
    </xf>
    <xf numFmtId="3" fontId="7" fillId="0" borderId="10" xfId="0" applyNumberFormat="1" applyFont="1" applyBorder="1" applyAlignment="1">
      <alignment horizontal="center" vertical="center" wrapText="1"/>
    </xf>
    <xf numFmtId="3" fontId="7" fillId="3" borderId="22" xfId="0" applyNumberFormat="1" applyFont="1" applyFill="1" applyBorder="1" applyAlignment="1">
      <alignment horizontal="center" vertical="center" wrapText="1"/>
    </xf>
    <xf numFmtId="3" fontId="7" fillId="3" borderId="23" xfId="0" applyNumberFormat="1" applyFont="1" applyFill="1" applyBorder="1" applyAlignment="1">
      <alignment horizontal="center" vertical="center" wrapText="1"/>
    </xf>
    <xf numFmtId="3" fontId="7" fillId="0" borderId="17" xfId="0" applyNumberFormat="1" applyFont="1" applyBorder="1" applyAlignment="1">
      <alignment horizontal="center" vertical="center" wrapText="1"/>
    </xf>
    <xf numFmtId="3" fontId="7" fillId="3" borderId="17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164" fontId="5" fillId="0" borderId="2" xfId="0" applyNumberFormat="1" applyFont="1" applyBorder="1" applyAlignment="1">
      <alignment vertical="center"/>
    </xf>
    <xf numFmtId="164" fontId="8" fillId="3" borderId="19" xfId="0" applyNumberFormat="1" applyFont="1" applyFill="1" applyBorder="1" applyAlignment="1">
      <alignment vertical="center"/>
    </xf>
    <xf numFmtId="3" fontId="7" fillId="3" borderId="10" xfId="0" applyNumberFormat="1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3" fontId="7" fillId="0" borderId="17" xfId="0" applyNumberFormat="1" applyFont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3" fontId="7" fillId="3" borderId="17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3" fontId="5" fillId="4" borderId="2" xfId="0" applyNumberFormat="1" applyFont="1" applyFill="1" applyBorder="1" applyAlignment="1">
      <alignment vertical="center"/>
    </xf>
    <xf numFmtId="3" fontId="8" fillId="4" borderId="20" xfId="0" applyNumberFormat="1" applyFont="1" applyFill="1" applyBorder="1" applyAlignment="1">
      <alignment vertical="center"/>
    </xf>
    <xf numFmtId="3" fontId="7" fillId="0" borderId="24" xfId="0" applyNumberFormat="1" applyFont="1" applyBorder="1" applyAlignment="1">
      <alignment horizontal="center" vertical="center" wrapText="1"/>
    </xf>
    <xf numFmtId="3" fontId="7" fillId="0" borderId="23" xfId="0" applyNumberFormat="1" applyFont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64" fontId="5" fillId="3" borderId="27" xfId="0" applyNumberFormat="1" applyFont="1" applyFill="1" applyBorder="1" applyAlignment="1">
      <alignment vertical="center"/>
    </xf>
    <xf numFmtId="164" fontId="8" fillId="3" borderId="28" xfId="0" applyNumberFormat="1" applyFont="1" applyFill="1" applyBorder="1" applyAlignment="1">
      <alignment vertical="center"/>
    </xf>
    <xf numFmtId="0" fontId="5" fillId="0" borderId="12" xfId="0" applyFont="1" applyBorder="1" applyAlignment="1">
      <alignment horizontal="center" vertical="center" wrapText="1"/>
    </xf>
    <xf numFmtId="165" fontId="5" fillId="3" borderId="10" xfId="0" applyNumberFormat="1" applyFont="1" applyFill="1" applyBorder="1" applyAlignment="1">
      <alignment horizontal="center" vertical="center" wrapText="1"/>
    </xf>
    <xf numFmtId="3" fontId="7" fillId="0" borderId="14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65" fontId="5" fillId="3" borderId="17" xfId="0" applyNumberFormat="1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vertical="center"/>
    </xf>
    <xf numFmtId="164" fontId="5" fillId="0" borderId="14" xfId="0" applyNumberFormat="1" applyFont="1" applyBorder="1" applyAlignment="1">
      <alignment vertical="center"/>
    </xf>
    <xf numFmtId="0" fontId="5" fillId="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164" fontId="8" fillId="0" borderId="15" xfId="0" applyNumberFormat="1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 wrapText="1"/>
    </xf>
    <xf numFmtId="164" fontId="5" fillId="6" borderId="2" xfId="0" applyNumberFormat="1" applyFont="1" applyFill="1" applyBorder="1" applyAlignment="1">
      <alignment vertical="center"/>
    </xf>
    <xf numFmtId="3" fontId="5" fillId="0" borderId="15" xfId="0" applyNumberFormat="1" applyFont="1" applyBorder="1" applyAlignment="1">
      <alignment vertical="center"/>
    </xf>
    <xf numFmtId="3" fontId="5" fillId="0" borderId="27" xfId="0" applyNumberFormat="1" applyFont="1" applyBorder="1" applyAlignment="1">
      <alignment vertical="center"/>
    </xf>
    <xf numFmtId="164" fontId="8" fillId="6" borderId="20" xfId="0" applyNumberFormat="1" applyFont="1" applyFill="1" applyBorder="1" applyAlignment="1">
      <alignment vertical="center"/>
    </xf>
    <xf numFmtId="3" fontId="8" fillId="0" borderId="21" xfId="0" applyNumberFormat="1" applyFont="1" applyBorder="1" applyAlignment="1">
      <alignment vertical="center"/>
    </xf>
    <xf numFmtId="3" fontId="8" fillId="0" borderId="28" xfId="0" applyNumberFormat="1" applyFont="1" applyBorder="1" applyAlignment="1">
      <alignment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0778C6A-B7D6-4970-A5DB-5626B4F758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B8CBA237-DE4F-437E-A9E1-B71BB2E7201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35C0617F-6B9C-4C89-949C-9EBF3ADFDC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81726127-39E1-4BF2-B30A-C41DDC059B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4794D131-2726-434D-AD87-39D618ABDD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9B2F26C8-C5A3-4533-9AC5-7EAC097402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244A36EE-C311-41DD-BEE9-B5F03F1054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CDDBB0D0-9356-4FE2-8188-1B3D1B0F1A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38FC4913-95BA-4D62-B398-9AA3BEFC987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D2BA4253-EB21-4D07-90A8-93B5C81D119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1305ABC3-188B-41C4-A8BD-FF24AC1343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3B6DA471-304E-4387-813F-CAFC468521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33602CE-965F-4496-9075-241B8C9C84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2A14F9BF-977D-46EA-82A8-2CB9F27B439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2E59B7A2-1357-4EC4-A07D-66DE0F675D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B6ED7940-6A61-44FA-BCCD-4F47C21A9C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7F3C3304-8A3C-4A45-B045-FBB000A638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543F22DA-50A7-41C1-B3BE-67E528A93C4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83C01A39-7DE9-42D6-8808-8FC64B2F10C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80D9431E-F226-4E0E-B3D9-8EA87BF9459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FC1648C1-A331-4F76-8200-5190912B9B6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C6E4099A-2D32-4540-86F6-CC52F04A95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60D81F9C-26C0-446D-938F-EDB4D2821D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97715FFA-A8AD-451A-B2E9-1FBCB1A51BA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5940FBA6-A067-4AB1-8D47-0A32F025DB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FB954FF8-C588-4002-B842-55A0E3D1D6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5154D079-9CFC-4968-A682-9A71C81D005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24CC4EFD-1FB3-4627-AD01-E6ADA8B365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35994EC7-92A7-49A8-BF95-63F12695E5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706636ED-1489-4B2A-9F4D-121A0B5A12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57DCDB92-7BC5-485C-975C-E6F21F7007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5048079B-2690-469C-BE01-0D1DD62615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4EE53386-937D-4E77-BA5A-9186D0893D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F59E7BBF-6364-49D7-B173-0A11D89170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75EF002E-7BB2-4997-BC84-658CCEEECB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2978739C-371D-4CC7-A3AB-1929233A4F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8A7673A6-B8B0-418A-9249-1BED7B0671A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E72CBDAE-60ED-45EA-B05F-22FC26924F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5088FFE5-E173-4E5B-8ECA-115D2E028C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F0B2B286-3EF3-4FF4-902E-3127969839D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BDCF0BF-ED39-47AC-ADC5-8B418E6011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F62A522F-BB6E-422F-B067-F16F1B069DC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AED7AE8D-A28D-4D49-A7F1-F3B48CE4A3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19709E95-F1A1-40EE-95BA-2FDC3A2E38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D53E69CC-30BC-495E-8429-C6ABEC9C9B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52DA444A-660C-4843-8A69-C4343AE1AF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9E6C014E-C3FD-4279-90F3-3A3049BE69B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1109FDFF-5A28-46FD-93D5-59CC036BE91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48BCF0BE-1B1E-4722-95B6-733CB56C0E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6E968A02-E059-4A51-B9BF-CCECA14950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7871DEF5-5B68-49C3-9A5B-10047B2270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49BF86D9-7A46-4834-838A-DD935ED146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CC67F50F-3ABA-4234-90C8-CA953CF530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6043FE31-CA91-48ED-9A83-C06577AF95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D1E5897C-FF8E-46C0-9FD5-C93D2D601E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3683819E-485D-4D99-91C0-F64C480F73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DB09CF18-9F5C-471A-9689-BFC6EBD0C6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17F3E858-3883-41AA-B5E3-7F615C0E2C0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240DC043-27E2-40F2-BAA9-4E7C1A64AD0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6DCAA5DD-C822-4314-9682-08EED607A3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32100D49-664E-48E6-95FA-1DDC5D9B4A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2EF711BD-BE1C-4B23-983F-5CD01392005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B053F505-42DA-4A23-8197-FAEFDD66DE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6EC9399-E7FD-480A-870C-5947A65761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EF7C7E96-74A8-4CB9-85A3-202568D626F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141A84B7-D699-4965-975B-27E4C81EE9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4CB3FE08-B8B2-4D41-81FC-4AD054CD1EC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735AF59F-21BE-40A9-9DE1-BDE6ADFA87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3CEB66FE-1D03-4335-BDF7-3772E4CE85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459FEA28-0B94-453C-A2D2-3EA9EAD5598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CA1DF645-8748-4A17-AF32-F50A2082F0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C69AA1F8-753B-492F-B5B6-F5CA280D9C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6309769A-541E-432E-9479-797CE40EB2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4CF90DAA-D7E7-4C72-B1D6-892B473080D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AB6F700D-F7C8-49AE-8992-F1C857A9F96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C5B390A6-03F0-406B-A550-884E3757D6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B98A8505-B1DA-41C2-9777-B98317E63F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7FBE1539-D231-4E4D-8D9A-A28468052F8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82A90A73-E4CA-4B16-A262-37B337D7CC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3FECCA3D-FE03-4B60-A5D0-EF56CAEC0F3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FEF2F9B5-9CE3-4D13-9892-4ADBD3A5319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986789B1-C765-45AF-875F-91EF3DA5BF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4DEF00FE-4744-4877-8D02-68390A1C94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BF77C5B7-EC6D-4C08-9F54-BFE345E4B5E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9666C6B-9E87-4908-B9BA-107F2B9673C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B124FD96-9965-40BE-BAF2-F280A2D2D1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9E163A47-3B57-4F7A-9544-74209997900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4A240EBB-DE81-40F5-825C-8B76A1C2E3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45892F10-8AA8-4973-8114-9990781D898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E8E404D6-5C4E-40A4-B530-FBF1D89C54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9AB8C617-AA59-4C5D-8A61-ABB6F8BA0C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3A336172-64E2-4ED0-BF5A-2032C8D6BD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8E32CB1E-2F44-42CA-8915-94DB659048F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765C5C4C-BF01-44F7-9265-EC1B52F566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588FEA76-204C-4E14-95B1-46A8E9F062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D84EB54D-3548-40FB-AD4A-B15F0A436C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634B9804-FD66-463B-B7C6-E5038667D1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BA61F6EF-2CE7-4B2F-8AC8-1516D4D3FF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C2ED2493-AAEE-452A-85BC-D30272DC67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3FB5F822-3AF7-40D6-BD4C-8DA18C0AB1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2A72FD2C-87A9-42B4-831A-5F0D660EF1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CCEA0B0-9A8D-45C7-BB95-C61374CD064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352A1747-553A-4F33-A57D-B3088FE43C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7B453C5B-9B61-44BF-BCD7-B2467791484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CEDA56F8-5EB9-45DD-A749-1BB9339485B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536034D-1321-4F0D-84BE-E51A5EC4ED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346E9091-8038-435A-A347-95DF6B0867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A7E1015B-EF29-4285-A9B0-0EE461A7DA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DCC6012C-76B2-4A17-9945-84E8A6E12F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4A5A6E6D-A964-4332-B837-6DD12F61D3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A6081F6A-E99D-45E4-9297-627AB58944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A3FE90AA-3825-4B89-A776-C431567BD80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740706CB-A950-4B92-9873-5E4860B09E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EA1554B6-C578-474E-A87E-7F292AFC5B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98A600B-8212-412A-B738-2A605836EB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70192B95-642C-4DD4-A499-518D21AADD4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71B4E0E6-0604-45A0-BBC3-64BF0CC4235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42305E42-78C9-4AC9-A223-AC34F1C83A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1846B3FC-E8F9-4F77-89F9-E8A8D9405B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74F74721-8A25-44A0-AFC3-5EABEEB369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C14C794F-0795-40A7-8235-25C1F2DED8E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4D467A1C-6F47-43CF-A84E-234C65D29B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EC288CD4-3AF3-42CB-AF1F-6746C189CDB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94F1B6AA-C8EA-4B24-9F56-A399CB27CDA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E63D6DCB-0B27-4847-BB68-4B8812C5BF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9543A99-46E7-4606-8943-E2906AB4A0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363ADB90-1D56-4D33-BC02-675D2F1B1E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102408C7-ECD8-4765-8E1A-38E4962A01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EE6080D0-9B94-484E-84AC-691B605A50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AC00060F-ADA4-422A-861F-A8B91C81DA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CE165923-770C-44F0-9644-944B5B143D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ECA16639-4E18-423B-B4B7-715EE87A5F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E20B9DDA-E12B-4C94-855B-BBB64008EB3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C25A9DE9-76FF-4958-8176-F56C80901E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8F98D4A6-6666-463B-8044-EC48FD1B370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E3A7289F-BDDA-484E-A20A-061BB6205F9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B7637F17-3A90-4254-9988-90AFF55137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5A8D1C03-7C43-4881-BA55-FB04045860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36FCFE46-A34F-456E-8682-70C96EFAF5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94598F2D-5B02-4044-8022-CAE6C875D8A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A6D3C784-A7A8-4B60-B275-F9E2A33C1B6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B32BE1F4-0B27-4E42-9A29-B68B93B182B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E8E60482-29F6-44AF-B596-550838D3BA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67E4F6B5-06C8-4E48-AA37-057D4EE767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4DCB0C1E-A64B-45B6-80EC-ED8D0AC0FA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5D320A3D-FC13-47EF-AD7F-BD38736ED12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8982FB7F-65C7-46C6-88B1-0E5F946E0D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663B69F3-389F-4092-98FA-354AE7C57B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3A9E70AA-BA8C-4E0E-BE20-63C964F1A5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627516F1-774E-4E82-9DDB-7EC04D5E667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6E984CC7-E34F-4405-AADD-85CB1EFFA35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ECC316AF-1B2F-42D8-86A8-A9B883A3725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D790B598-8DED-45DC-9D5E-686094A7EB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967D411B-9F7A-4BCA-9290-B5C061C5D5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E8B4846C-B3D4-437E-A330-30EE8E4A6B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8021F1F8-9CFD-4396-8173-60C0334827F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3F766471-5347-48DC-B9E9-0692246E6A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83B81708-29C3-4087-80E6-F96E319D786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6E46754C-CB2C-46D8-83A9-302D44B04F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96A663E6-5CAF-4D00-9E50-2A2BEE80FF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8249C30C-2A0F-4B4B-A6A8-F3D4D9DC94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3BB1FD10-80AB-4080-A86A-67777F7BE5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8759C62-9900-40E9-ACF8-5D9092BE35F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62E4B360-0A3C-4930-A261-D5A147F3E6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B0CD48A-1C8C-46D1-81C5-6E969EB6C0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2D94F644-D93D-40A6-B4DC-796BBAD1F38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EDFCD53F-3B60-4A71-A1B5-2BB84352D47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9B1FA68-471C-4E53-AD59-1B4BF5596A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E62A010-71F4-4FAB-9DD1-FD6833D54B0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9E667843-8BA1-451A-87F9-3F27592B82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1C857671-B367-4CC8-8956-35E05052CD7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540510AA-D9EC-49FD-9719-20292C0970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93A20E42-AF0A-4B34-955B-AFB6DBE2CC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777EE0F4-1830-46C5-A4CB-B8EE3CF540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E2764103-BCF5-42D4-90D8-7E2B8C9580A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4AECFD5E-9743-494C-9B17-2372FE4AFA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5DB4C7D1-2E21-4F6A-9913-C6D3E0BAAF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3A671FE5-7F5F-4B4C-A72A-5DE91F42DB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BF4F8003-61A1-4D6E-ADE4-CE42BAFEB0C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7E5DD03C-3A3D-488B-8FD1-757BDD6671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A03ECF7D-6493-4DCB-903C-30960F728F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E39873E6-3D5F-468C-AECB-BE064411B7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35F2ED57-E81D-4B68-9112-7D306E557B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64A224E9-98E2-42F1-8C42-9336F10E139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F89135EA-38B7-45AD-8D18-E6844C5980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8C14BABF-238A-4F74-9E36-5747120048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895FAF0A-4538-464B-9D8D-BF2BF067C9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C9BE20C7-E81F-47B7-96AF-49EA2326D1F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FC121054-1A55-4EE7-AD70-E1BB2CD5B5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7955EC11-A8E1-4C64-ADAB-58A38CDD01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6AE0EFA1-F74C-4AAB-91D4-62CE9EFAFC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12B79014-A8F3-4044-B4C6-A8D22C42F4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9A9FB80D-B540-4960-8B82-6117505AB56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6C03FD76-663C-49B1-941E-DE3F41C7CC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F1C92A40-F2F1-44EF-B5C7-F3FC0EC030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2E97494-5E6E-480D-9EA4-19CC565C8D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5137AA24-14FC-4C76-8AE0-EB3E6F41AB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A6B15E87-394B-4FDC-8865-945ED8C277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A4A0F12C-82C5-482C-8604-9701E8A340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C2E5507D-3869-4FB8-BA2E-A26BA84E48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CAB964E-7CCC-4024-BF5C-B5AA9BA4A6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B8E89168-0A7C-4183-BBA4-8162E40C92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F063A809-D118-468D-9CFC-63242A5FC16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46870221-4EB5-4C94-9AB5-D1A3505693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C9D04864-8E8F-472B-9F67-E85F4694F8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1918E95E-1158-4CB8-9FF9-1DCBB79192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6922F990-0B11-4A8F-9D9D-15628ECBE32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44E2BC27-69D4-436C-A2B5-C92C2092626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81A49EA2-FC4B-4FE8-812B-B0EDBE56F8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EF26D3EC-1203-49BF-BBC1-2FA4B7D7C3B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49B1CA88-6705-4B6F-B686-258959300A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300ED693-A547-480F-ABD8-6BF94CE95B2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9CBA2369-10B2-4739-BF45-CB86A8ED8D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36947AF2-BD72-41DD-A319-0B46B2912C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FFD19EF0-A6D0-4367-828B-C0A42AB1FE9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DB5408D5-47BE-4D71-8F96-68E24F5FD8F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109749AC-5D16-4491-81EC-40DBA8843A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12A8F335-6290-4737-9320-D6E95B16F2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84274CBD-F13D-4F67-B1C2-094C29F7DF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A8392D0C-86E1-4227-9C53-2EDBD8592E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DC82B52F-55E3-43EF-AC9F-E1DE4AB7F2B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E2241436-8B93-40DD-A247-6C686920EB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209BAF35-169E-4802-824C-E6362971522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B771848A-9FF7-42E3-84B3-77A9FECBC5E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674A94D8-20AB-4A8D-BEA2-C3347510A9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33A0A09F-9F37-44B6-8C34-8AAFB11483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77BCE329-C28C-455C-993C-149009713E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7181FE21-BA7B-44F5-84C6-0BE5F77C6E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E625B864-95C3-4919-AD52-D120A6DA0D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580AD292-B75E-409A-84FF-78F7A216DA3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1FC5DD13-AA79-4401-B891-CF74955266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996A69E2-3F94-45E1-953A-4BE1600C1A7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348B9C08-069F-4003-9250-95B974C81E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28607525-80A2-4D76-A1D6-3FE93B113E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413F1E69-3FAF-465E-A6F5-B5FCCB09FF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579AE1AB-3EE7-4FB1-803D-DBC58F9DBE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F912D603-BFB2-4223-A16E-B03DCCFE3F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723188AD-485F-4C99-ADB6-A36D4183DE6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A50D1332-61FD-48FE-8E8B-EDF1B718B6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E56D7412-2918-40E2-B187-F7038065B4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D33DCA50-CA5D-40B8-BF56-650C6FC3989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7E4A27FE-71A9-4D41-BEC0-3FCBCBD2A2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15C54A2D-967D-4CB0-82FF-E4707B8DAF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12BDEFA2-F666-42BE-9887-BDEDD634431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B520AF59-4801-4851-85DF-C8CF256EC1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9749B097-F8E2-4826-8113-6F38B23E1DF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5F15E933-FF19-404E-B6DC-A7EA424901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9F84F877-7AE8-4BCE-A7FF-DB86215FB9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6688749A-7622-4791-826C-A3A10F70FFC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11AC859A-AC1A-41FB-AF19-4D36EA67210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78236A5C-8FA7-42A4-82F1-6FE2435CA0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E6AC47E0-9C71-434B-B59C-1B80C363CD0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AC64504D-6B1C-4F60-9531-5F0DDF530A6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B5173FE-2576-465B-BEA9-5CBCE4E9EA5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8E2A9B29-61EA-4EC4-8CA9-BB6642AB31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E2A35584-3507-487B-859E-4DF6E9A60A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EA3005DC-D263-49C2-83E5-3AC33E98C3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8DCD4658-FE43-433F-B451-BAF0CEB8ADE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584B3DC0-04C4-44FE-9B33-6FE5192A1F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40DDD019-891A-4663-B4E5-BDD023162E8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3432596D-B246-4A98-AA06-FAD39132611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4F12C0E7-CCA1-4A6B-9ED4-14AEBC8ADC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C9A50C7C-EF1C-485A-ACA0-515C9003CAF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68CC8E83-3B9B-48B3-B888-BEC819157F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C978A8D7-B9BA-41C0-896D-960C2DC3978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CCAAD901-E431-46ED-B272-698A31C555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9706E1FA-54D0-4E88-B045-BF8DFFD9D28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3399C75F-3741-4BE5-8186-ED0E42E082F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4B5F7AB1-56D0-4706-83B8-A1249B135F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7CE041BE-CC93-451E-B776-C0E95CDDCBF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34C7220D-F10B-44BA-B176-103001F22D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2830D7F9-475C-40D7-8DF5-610E779E48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6A67044B-8CB5-4D1B-BCA3-99BA8E5E0A8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B2277E7-96C5-40B3-95F0-262E3681C3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899E2A36-40E7-49EC-A1A5-37419C06C9C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A924E587-10FC-43DC-B187-953AFBF6A0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BF3FF16E-A39B-4FE1-8C52-D9D7E3B87D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CA80FFBF-8A82-4584-9A5E-6FEAB67C8C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4BC92EDE-2388-45CB-A2E7-75A0487543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A1DF2778-1AE8-4738-8465-FCCE13ECCE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4494EA31-B6B4-4F85-B368-A85CA6DE5A8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B29DFFD7-CAFD-42BC-9D2C-0D8991728D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5DF27FCD-C5CD-467E-93FF-528AEF7F80F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F26B3868-B504-41A8-8D94-2C0D028448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E1D30750-232B-4AE1-A1A7-E76CDC9D430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F2276781-ED58-487E-A09A-7ACF93A6A74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38ECC8DC-F7D3-4A64-BF20-3333EACA70C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4D5CFAF0-B0B2-4FFF-8F37-6A479C4742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16A9B82-7DAC-4DB9-8346-E69C5D8803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ECED3694-3668-4EC4-8298-3CBE8C26F24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EF98FAD7-6211-4304-804E-9F42FBAAC8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87C8B03B-115A-4FDF-BB3B-B2CF52D9A86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16319A6A-7F31-4A32-AB36-D8A4C978FF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48E76594-A286-4399-9FBF-53D0EEA40EC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E03E6BAA-A63C-433A-B727-55C90D7EAD0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AB8D9C9C-13FA-4422-8AA2-1F8BB001A0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6336B5D7-B39E-4A86-9D63-8349A71C3A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159848D3-B3CD-4BA3-B6CC-C46BF7256F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7A7C3DBC-E534-46D6-9E91-E9EB4648924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CED11C2F-E5E4-46A1-92F3-41FD20CD116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3EA7E488-8174-438E-AB59-661FDD3082E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89DD40ED-9EE2-4038-8DE0-BA8EE34195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5D1127B6-B0C7-4D06-9D10-D0C4EFD602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DF650053-B7DE-4162-BB2D-803A906247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89AFD4A5-3C36-4D7A-9013-1E8D04B045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DA4B8964-E3B9-48F8-906D-D1258299D6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5744FB3C-D05F-4416-B5A1-117217D019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65853DBD-D58E-4809-B147-8354147BC0E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42820D87-CBE4-4F11-94B4-556DDED6046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2A829AD6-6D71-4B63-A4A1-ABD61F6B405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24EE91F4-D38D-41F7-9833-2F45A6DA78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EAEB9EE9-E4D6-40C6-B5E4-7DC75D9CD8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AB9BB888-0C1E-4A6D-B19F-4B447FE207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E413A38B-FFA3-481B-A0F5-14E3EDEDF1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4479AACC-62C9-44E3-84AE-5C60752EC2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D2EADA07-ADE6-4B84-AB6A-2062D897CF7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2BFA9F15-E155-47DB-A815-5ADDBE4C6D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36F46AA7-39E6-4DB0-9B31-90D3B6332CE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4F789949-F9EC-4BB4-AE9B-9672E79EC5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1758DE2C-00F9-40FD-A4C3-21C423E59B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6E986C75-F794-428E-B99D-AC2633642B5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89070CF7-5283-486B-818F-7A4B9E6E31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A73D8785-EB5C-4EA9-B483-6AD0FCEF71F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1F7DD7E4-7D24-4EEC-A84C-FE72756158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A780ABDF-3A60-49E2-8922-6D8DCF4E99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5ABAEC8F-FC17-4595-A969-A718AA151E0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B697FE6B-AE2C-4A2D-B10D-E469EDAC149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CC26F5A1-621C-482C-8C7B-76EBD0BEA4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E89E0300-DD99-4FAF-9CD9-CA8DE26288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12C89E51-2919-44AE-9E15-A849AE8253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76BB5243-8E53-483E-850E-CE8F901BA58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DF090283-604D-48F4-BF5A-60B4B7CD756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4046F382-9113-414F-A7CF-492A024F0D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F8D7F43-02C0-4C48-A990-69F5C05E80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B8B7DCF8-DE02-47DA-BD5A-8B05B897AA0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FC898C53-C5DC-45F9-8C7E-24B81CB5C3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B3E077D4-6C73-45AA-8AF0-A5AF36DFF31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5CAF2CD7-7545-43F8-8391-FCF06BBFA5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A6101974-045A-430A-920F-71C1C9CF1A2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CB4C323B-315B-4A6A-BD37-BFED3FBC59A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116D64D2-135A-4543-9475-445193D788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F2B2660B-B9E0-4CED-89FB-F2D2A3EC46C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95B1B591-48F4-4666-A917-556BA018141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7BB8125D-AE1B-4C57-8F98-C4FAA23450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D5087CD9-56AC-45FC-A900-1907112575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4CF446C1-D419-40D3-9911-970F33609C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4EF985BB-13F8-45B0-ADAB-9B04A81B9D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400E52CE-7387-4E77-A5D2-569AEBA2A6D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3CF85EB0-5F97-477F-82B1-DA2BDD3158A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5102668D-EB7F-4F28-AF6A-6DB5A2F745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92FC03D2-029A-469A-88ED-2BB617A1F4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9DA217F2-95DA-43B8-AAE3-891088315C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C1D9BAE2-EBE4-4F06-A6F6-A2FC9AC3FD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F093222F-69B2-4E00-8859-360E604C43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4856E1D7-E00D-436F-BCEE-B01B14E64C6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6553F257-BEA2-4491-97FD-96CC928D53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BCF5C7D8-81DF-424C-9427-6760CC1E846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87889EF5-5384-48AF-95F5-83AA862E18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3D21B864-7C39-4B49-8163-629FB74970C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3979BA5C-1F8A-4D66-8ECE-047CEFF768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6E63C83-6748-4E54-92E1-E2BFD02D3E5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3205B034-398C-437F-BA04-C5FDB8F158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83ADC777-21FF-4471-84BB-5CE9DA5624F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11038E8E-8345-43F5-8DAA-1BA7120E98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A13297DA-6488-4A83-951B-861E28BCC1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9119A82E-C691-48D5-84C0-4C84102D50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1DB541E2-5463-4A67-8E93-252413C0519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66E1E486-E9E8-4A11-A300-21087C56AB6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E9BD99F3-1841-4C79-9A78-75974FD861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40B19A90-9936-430F-B4F9-473F42E90A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F3063168-A851-4A33-A99C-9693F51713B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88F029FB-AC9E-43F2-A149-BF7351967F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402CBC0E-A3ED-417D-AD98-A49D5FA1D6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4FE0BE44-BE5C-41D6-A616-51FFE084C1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B95B792C-7313-44F9-97FE-0F441FF876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A762B702-3EAB-4DB4-B99C-0E44C685EA8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296330C1-0787-4B79-8426-666915DBFE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219CF5AD-CC48-4ED8-9B18-45520660DA4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3B3F4F18-5B5D-4FCE-AF16-30A01E3FCC7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77915AC7-4582-41F2-8B4B-996B9E7EB6C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FEE430A9-1648-41C3-85DA-771F2A191F0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311E54AB-C519-4362-9497-9ACA517F13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7251C830-6A9D-437E-8FE1-B60D0B7AB4A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5C96493E-FA23-46DC-8230-A46BD809DF4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83565555-0CEE-4DCF-922D-FD1FC74D6D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C469228C-4C09-4CC6-BB64-509D46B26F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4DC23750-E021-4CFA-AA21-619D27D497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76732123-4487-49FB-B7E4-B257AE3F921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D55E6B6C-0270-4FBB-B5F7-9897001A7C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9344161D-71CC-4D7B-86BF-8DC39EDFA8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32066F7B-B86E-411D-A1A0-37C17BCB28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B6FDCC7B-C620-4D71-BED9-5A52C7B8C6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692D2C80-CA5D-4EC8-8ED6-C464B4CE52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B743FE3-937E-429E-A9C1-80CF44425C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60FBB4C3-A5E0-4B53-809D-B386E5F8546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F7799C63-48C3-4D16-95DA-94FC05E95B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31967BA0-E8A1-4102-8659-51D4F44A27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E6B53425-E751-4212-899F-90EA3C2E6F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8DE92D10-21E3-4B15-A2A9-25A198D7999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3878B6AC-C886-426D-95AF-28B186C83EF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A96F28F6-BD16-432B-97D4-5C6C2231B4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CB640710-6350-4814-B5A9-D49C1C6026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174F200A-C833-4971-B8D2-FFE3CBE84E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27855902-99C6-4C5F-BA98-41EF2E50A8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583CF882-08E7-41E0-9437-0F6F0E610DC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4625CB4A-3BCF-4235-8828-F3A28B49BD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D0E31B0B-A84A-4180-9D5D-991480A206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4D3804B3-6C1F-450D-9DA5-57F84D36424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8CDC9C7A-6726-4C97-88CB-A329DAB6CA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C306CE19-34C7-401C-A89D-77B523BB22C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5AF5C1E2-B460-4578-8BAC-4A6B3A48C3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6BEBE0CE-068C-4EF6-92AB-CAA6BC02A9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2E471722-921F-4F67-864E-4D4BA436B81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575EA77E-DB26-4F3D-AD2F-DC45BAC2B5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1AD4D4B3-1653-4F21-AD0D-8FE1F8E8A8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7220C331-15F4-4C73-8925-DA84E83B7E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A7924087-DDBE-420B-9998-8497D4EEF1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57CEB59B-24F3-43F9-A5B3-1C36E50A5E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E10E7831-5CD3-48F8-ADA7-6025F57163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C68FD957-9891-4165-89AF-3E9BA0F1D2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CC612697-D74E-4D3C-B49D-1378FC5D9B0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33490391-6BC8-49EB-B2B4-3FB6B516E47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7A605DC1-4EB4-47D6-A101-ECFD4EA90F6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766586E1-B386-4AE8-B593-C49CEDD31F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84710A62-C689-40A5-9D87-883278A8CE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E7E6C9EB-9B6F-42CB-A2D2-961EBC6603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1E1F09DB-812C-4D17-A579-E1A15C85588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B941AA2A-CBC3-4760-A119-5B6091987A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CF05C635-9974-424B-9D1B-A795154B05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E5E56420-5083-4758-8482-33B38B53EB3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12346700-0823-4C84-9BB7-AA7D94D6D6B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29FABABB-E046-4059-8500-A001D18E5C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F2D882F9-AFFF-49D2-BB97-FE98290F24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7EE2CEB-7C7E-4662-A5DD-6B2CE81D1D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365641C4-7491-43AE-AC42-47FEE0147E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AB894570-19B0-46C4-83C0-72A604143D7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55D061DC-3CB6-494E-A114-55BD755C818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C75F848F-F2E6-4B21-86D6-389BDFBC4C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13BB5F1-48C5-47F9-BEE8-9CFCE10693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A9A62AC7-59E4-4A9A-89CC-CE98852495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B357F819-ADC2-43E2-9DC1-A64707D593B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D7DBDBDC-2B0F-4836-B557-409408E6F7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AA43AFD6-79D0-47FD-A876-56279FD45A1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165CB86B-C9DF-499C-AB14-28B271701A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C320D899-90D2-4A5F-A915-26F1526313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3F6314A4-1B30-40E8-918B-8037CB72F2B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459FAD69-E512-4628-84BD-E7D4F060883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7189AD93-DAAE-4795-8293-E0D498273C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F3B8A35C-5D00-4A05-8775-D06E302FD3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F1E59140-4FC6-4F20-B1D6-F43FD75A1D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4A264C87-0E2D-4D1C-BF25-FFE7ED4C27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1626E752-1009-4271-9D93-0B9208E2C7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7B158ED5-47BA-4FA3-8F70-AE46070796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EA4F3649-C29B-4096-A073-FB7AAA557D7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70B7B8DE-1DFA-48D9-BF8C-C3694A6E6A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DBE0F7C0-79B8-4A33-B2C9-107DA6DD638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109287E5-8181-4434-A23D-695770C5129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2AA0A218-FE43-4B0B-A19A-48C8FAB8C6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370D8C8C-0E7C-45F6-BC09-C18D683EAC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22728E7B-CA5E-46CA-83BE-5B1D1CA239B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EB7F9FE9-70F5-40DE-AC27-41CB9F7D83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A8C60720-A061-4180-AA74-7F02782D155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897BD739-3067-4450-A97C-270C3D27E84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B82DA1AB-A006-4543-A9A9-101D4B3087B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4972D8D0-2DE5-4F7E-A3DE-D4D37A885B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6269399D-7821-44BC-B606-28772EEBE3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6244BE6C-9A07-4DA7-AECC-28417E7A37F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7DAF038D-1C30-4EDD-81EF-0500FA69DD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D403C0CB-2B65-4A23-BDC6-73AFEB3C8E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9CBC4785-8B5C-440C-8D2B-FBD79455E8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40A60CEE-853A-4C98-8C64-3C6414EB51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599CC613-4DAF-417C-8902-8B5BA8F5B6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87B68583-631D-4AA7-AC59-9622BACEEBF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CBA72B10-7165-4358-8968-ABF46E5791F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CE18DEF6-5B22-483B-9EF7-AD57CE1D059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6919EF7-FDC8-4F4C-B2D4-032FA4C2EC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E0CEF29D-9B1B-4C76-B7C4-5689F66339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EA9BBB5-B09F-413B-87A7-2CB15CAB9B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4BAF46F7-980B-43D3-AD81-8C343CCA69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9E6D1F57-5EA4-41FB-AA53-32B61CC49D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29F5CF6-7011-4D3F-BC3A-179AEF9B3F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10BAE43F-55D0-4623-95D1-E83CCD7AEC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D03D8713-E760-4101-9640-43C3AD6BE3A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42B5002-573E-48BF-83B1-8A36BF6B3F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1054D46C-EFBD-40E7-B849-4A164DEABD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673AAB20-C0B3-4CFC-9ADC-7AAFDE1816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8C7E9139-0B79-45B7-B99A-BD48BE00A6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AAD66325-4255-47DC-A871-791ED75225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4BD3EE30-C8E3-433C-AA08-3979214EED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A9F90B55-1149-40B9-A07A-26076B1EB87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86202041-DBDD-4EA2-BE67-00905B1053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AA243493-03D4-4BF8-9C43-87B5861A929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C0DDE332-99F4-4B73-9F2B-9BBCD52218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5E463B4E-1F28-4D97-81EC-E078CF65CE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4E8B255D-C197-4145-A21C-4FF28E9CBE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42BAE019-FA70-460A-83CC-A83505A0790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E542BBF-2318-410D-9A3D-F8B790549AF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3D244407-87C2-4556-9433-1BE646FDE1C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9D2996ED-22D6-4477-B35A-ABC70B606B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251FCD60-0796-4508-98E6-3C04137B4A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1614FC3E-25E4-4878-9D74-AC4101322B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2D83EF9E-0B05-4EF8-A989-8A5686A1F5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5B800D71-4047-4694-A8FB-53931B8C42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50ECDF44-E59F-4483-AE36-857EEA3EB4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DFB062F4-E1E0-454A-8377-395ECD011A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6710A000-762C-4D14-9080-67AB4081336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2DB943B2-1279-4D33-B398-A0AFE27704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996E1FCD-B7EF-42AE-B3E4-C05C690C6C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6C4254A0-89EA-4FD4-963E-A195056AE06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73DD7E8C-099D-4CFF-80CB-26F4B20A566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83E82637-96CA-4127-B918-B6921F37AFC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8BD70D7F-A24D-427C-9234-A47AE7F9869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92F15A9E-7274-4278-9CD3-57D6306E63B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EF5CB862-A133-4554-A962-B97339331B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A7A4226E-5ABE-42C9-9443-393E702850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AAA1BD9-870D-47D4-9EA7-591DF88F35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8150ACB-9715-4A7B-9FA0-7014C87225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8A339075-615E-4EBF-AAFE-10E0AEBA89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4F724539-F76C-462E-B497-7E3B30CACA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AB2EEB0D-3F21-4FC2-81A9-E554E9F73E9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1B2565F6-5FAB-4800-8551-9AFE14EE6D1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A54C3D67-6166-4838-AE89-F3F5C11990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943897D9-905D-4379-950B-F05BA31DA27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FE7679A-86B0-4CB0-98DC-4E30567B51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CDA14473-F0AC-4AC6-A5D9-294D2C7B6F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7E33353D-DF90-41E1-AF42-04698DBD1EC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3FBF2D19-BCDD-4A61-A1FA-21CE80AADA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996F3F2E-1F93-487F-A0D2-DA93CDCB91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7F7EBB07-E2C3-4E1B-8649-F49E63B264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775C4EA-DF7E-4E2D-8ED9-5B8E5AB5FF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1D2B9ABE-D7A2-40DD-9B95-750CA5B3BF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9234CFB0-58ED-4D70-B1E6-458BADB112E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6FA76CFD-A894-4969-B150-42737AC80F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29FE0950-4A53-4146-9DAA-C34D345B3D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BA49F01E-400E-4A35-9C3A-059C5420C5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E8DE7574-BB7D-467F-84B8-C1E7464A79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6A49C9AA-3026-4C1C-B0E0-035C72D974F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AB33AEB0-104E-42DC-89BE-B7035D7CF7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61118A03-66F8-4A22-8116-59DC95D0D0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6806AD14-27CD-4715-A1FE-8CD6D28976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1081D8F1-10BC-4EB4-9774-920C8C881E5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DFBBE1BD-FF53-4F6F-BA28-2F7A322709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194874EA-61FC-4910-BE0B-26D52BF8CE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767517F8-0534-4747-9AAB-78C81EBFAE3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556FE5DA-5833-42D1-9951-C63F985B9AB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4A17897-ACBC-4C93-B526-B052F05D16B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7A742F-A43F-4307-BA38-2B93053962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E842390C-CD3F-40A5-9D46-E155D89924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439A6354-7A2C-4FD3-942E-FD3B44ABBB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374DD924-B1BD-4511-9746-6BEF747188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A5B7722C-83A3-4F4E-AE06-9FC5A6F320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11E81DD0-36F5-4C72-B9BB-5759774F157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D26B1E50-9712-4A09-87DF-FAD12211C2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FDACA77D-D731-46EF-9FD6-DB57CC05B2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6DB6E81E-E0AA-4CA7-87E3-701423A34E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BC81E66A-9205-41AC-883F-A289F531BC8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7CF56B22-004B-4406-A924-A30EED369C5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73E6846C-2533-4E43-988C-289D3346E6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9E017D0A-7F12-41E1-A1B8-432B53E5EF9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FC3718A5-7E96-4866-9D58-5EFB8373FB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56DCE027-34AE-4C79-A849-88548176960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311016C7-F418-407C-8E2C-09D4D41531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9D20B72D-E84F-49C8-B9A3-7BB37429AC9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D690459A-8C8D-4F67-8D48-69653ED09C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D2D2A062-02C8-4D3E-AF28-0FB77E3494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B1E25963-A373-41E0-8FC6-289B3DA12E0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3E637265-CC42-4B4C-9EED-F75F7975A73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93BC0095-4886-459D-801B-F18CCE5391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5E9A351-F1F9-46E4-9DB4-257970E5F4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F067659F-6646-45EE-A8C5-8653F0BBCE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378D62A3-9961-4274-8D3F-19C8842FCF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DBF158D1-9CD9-4DA7-964C-84DA26F2E39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93591E88-DFF0-4169-B1A0-172B55E898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644B33A-E115-489D-A389-0783B14EE2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72A27E4-9111-4613-9281-D5876B07E5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F7FB067-7074-4125-8011-9942F1DE3A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A180F690-24F0-4EC3-92E5-F557B614D9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4BE9B205-FF34-4F7E-BB86-C23278998A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CD46D379-52C0-42A2-896E-10E38C69C8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B66C6DC0-96B0-41A4-8409-5BDDC73262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BD8BB93F-655B-4B43-96FB-3812E03102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7ACD7C9E-8DEC-487F-A1AA-E2E742BB7C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F04AD017-9341-4ACC-98E9-66D883BC7F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19014AAD-3A36-464F-9EE1-E0E9667C267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AEEAD1F8-4A37-46C6-A33F-FA9751CBAB0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4FE0EF-1488-41CB-9B70-EF8819A4A4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66589A1A-DB1A-4284-A497-B36C51EB67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2E5A6BDC-F6F7-4948-8383-C909A33877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FBE9A0C2-9147-48F3-A314-1023A225849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5CBB5C16-EBA1-4A65-8B3F-517BECC01C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DE4DE99B-23B0-49C8-A519-DD1F75E72A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2452326-E577-46D9-9E50-E075E4863D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936C27E0-9EEF-49D5-B2A0-8F12250BFFA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87870489-2EDE-4D3C-B145-80A6D29D51F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AFCF7BC2-E7DF-46B5-921D-DDDC2DACA13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E9528E61-B72A-4275-AB01-D706DE4584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DC18A436-6BE1-406E-B1F3-E779CAC8DA5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3FFBDAFD-F723-4F77-851D-27F181E341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7D590ADD-77EF-41EE-B979-D7B8E8395B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1C721EBF-65A5-4AEF-A2B1-D4AFC76AE1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1463DF18-26F3-4E8D-82E6-CEA5615897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F43623BC-C848-426D-B2AF-6635A79B74C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34CB4255-8F8D-4E7F-812B-EADC1A373A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1778593-C338-4526-A70E-E4A30D1986D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1483D041-031E-4D9D-9948-83E280828D4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3B105A26-3EA0-4CEC-8CB6-DE567D74E94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65590002-0851-4713-A44E-4B85A789A5D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D96F2B3B-74CA-449B-B216-B9FB14958BB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C6D7E50-1711-4280-AE47-CA6335C3F1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77316091-92DA-42B0-BBFC-D6816E7F67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CED9B658-0625-4DB9-A753-14364BE6405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711B0663-F1CD-4736-94D3-0C22773CA3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2211A7-2157-4D39-A173-A3015CBBDCE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78FA763D-8F92-44F7-9B79-F918A726511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1B55B504-4578-4231-A15F-4A940136B7A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D7841BB2-9E4F-4A85-86C0-DBABC871DC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B8665832-ED1C-4A54-881A-F21581A112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792CE22-E0B5-4A46-85E9-5457F9DE0F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544BCC64-36F0-4CCA-8AF3-72A22DC8A0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D50468B2-B2E2-4ADB-BCF6-DD5B655BEBD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C22A42AA-4BB3-4B56-8F04-5DD0B76EBC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F0474D7B-AA62-485D-8787-BC96E81BBF5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F7D9A6CD-C6A4-4981-BBA0-771C78F5DC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22F977F8-0DDD-4C45-BECD-CDB810EF80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E28510B3-835E-4863-96CE-8270C6D893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DF5BC9BB-1691-4B35-B680-5F7E7900DD1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CB44929C-A2CD-4D5E-9C85-BF0AD3782F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8E4228D0-2DFB-4C6C-B9C7-556B0F70CAD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41758747-6BB4-404C-91C2-5A665057B2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DE03C38B-E92A-43E2-AD1C-5143B0A87FC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639AA093-013C-4511-AE6D-D0D1A3F439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1FBEB136-1665-4EFB-B3AC-4BBAA0CD32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77028A37-FBE8-4504-AE7A-60B31421B2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ADD6C505-3322-46F9-B677-C9BB3F2995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6CE2E4D4-0935-4FBC-81D3-80B653C64C0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DE61E2A2-484D-4D02-B4E4-E6FBFE49D65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475DE3FC-1924-4DCC-B2C4-C84347A7298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CAD4652B-CE2D-4D50-8D48-F7131698F4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DDC56F62-59A3-4971-A33A-6A91894D589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8AF3871F-921B-4E08-B527-B34B17CB60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19649FCD-22E8-443B-8F30-AB7D6FB0DD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778F09FC-19AE-47AE-BD18-DBDB281C15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D557E9B5-A38C-4955-8CE0-9F152DB043E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11F3F8DB-1ABA-4C03-926E-5F3B314B1A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99F2964A-CCC6-4ED5-8073-8601DF1505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5BFF1BD5-54C8-4E14-BBB2-6FC80EE42A9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62BD508F-C6C1-4601-A624-64C22A173D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D55FD978-02A7-4A00-802B-91FC7A4930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26C353F0-4F6D-4F9E-95DD-88654021F1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DEE26704-5E97-48D2-8F3E-85CAB44A90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B82C338C-9152-49AF-884F-474B821B4A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B52D5409-B544-46FF-90F1-8F0D7815F5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514CFC25-D594-4305-9EBA-D52AA98F38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BEDDF555-A63A-4563-8434-E6EBBF0FE5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7B1D19D6-4292-43AA-98A0-BEAA291711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563E3535-0DEC-4849-9369-6CB91128BF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DFC510A9-8517-4489-A847-EA5079DCFA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9C747AAC-2043-46C9-99E5-12116DE34B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4FECCA45-2583-48BE-9B3B-61E0CEB089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8D3215E5-2936-40DC-973A-AE090ECA4E8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4F320671-5C82-47B8-AB7F-F2D8579AA8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925CF15A-AB33-433B-A95D-019C4AF528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F67F30BB-F692-4920-82F5-32C935F9B6A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3F40B1D-7F73-45D9-825F-6E31E197DD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8FB3F7A0-E3C4-4EBE-894F-BFE33DA45F1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B525BF2E-1429-49CC-AE06-FC2D589B1C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EAD4D4A6-D20B-4439-BBA0-18DF7CE4F27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6619C6BC-8FE3-4CDA-9A32-028BE29769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8266FC41-8B44-4EE7-858B-F47E010EEF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65DD6539-7EAE-483D-83B3-7DE0235934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BD823D74-FD52-4449-9115-044F43E81EB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BBAEC5FE-A032-46AA-A036-EAE20B4F189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D7E82EE-7027-4AF4-B721-B611DF44479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398EE4DF-F038-400C-ABC0-BBB5C83FF07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207B4678-7EFD-478E-AC97-246FD754DE6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8CA3AB32-80D2-40DC-A18B-931A6CECA58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E2E0072A-C474-4D41-BF10-5767914749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89A42A11-2F60-493C-B394-3DA5FC16A2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7ED3E855-54BA-4C80-B0DC-0286CD6055A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A4D2619E-5A98-47BF-A2E2-362288ED917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AC205013-EC18-4EAB-86A0-DF6F926EF2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B139A6A5-0005-4481-8056-8F37279269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7E67FB64-3C0D-482E-9ABC-400339F5C6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5BB308A3-4A52-4E52-A594-8C873B6A302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8720DD13-1A55-4BCF-B25D-7CC835180CE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BF801110-96F2-4A34-87A6-BF7F53829E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C1513A17-D26E-4129-83C4-C3F79C166D9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1F4461B1-5E4F-4A8F-9B16-A51FBDE1CE2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ACCF7FA3-DFB7-46CB-A245-3DF9AD33356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9CF7D763-C129-48F0-A2CE-B5D3B56843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25CA9CE7-26D3-4C3F-B7C6-DA5FFA3705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B9538929-4119-4E0C-8CBD-D390F0965D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440F8CD9-40D7-45CF-95D1-7BEC369C36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33CBD52A-7FC6-4202-8764-628ECE460E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508C3C7E-3A3C-455F-A6E4-7E90A32D677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A2E7741A-A9F0-4FB1-93C1-735080DBA2C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BA2F6835-E088-40F5-8F5E-AABA865BCB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10992E4-0E74-4793-8F2D-06C81FAE94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BC853952-3291-46B3-BA68-1ADBC6513B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4FFC34A1-603F-46CD-8FE3-8C23FFD124D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DCADD338-ED29-4589-8926-47250A12E8C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B97C171-02E3-4A48-B319-7155320C464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A64DC9CD-911C-4A94-AD86-0BB821F756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C382B184-C392-45B7-950B-7D70AF1885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795698E3-2743-4C35-BB3E-7E2832B9A1F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E407F14B-8154-415D-90F7-92FB64977B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A0243435-F002-4F94-A806-C0A7F40DD6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C4CE959D-E5F3-46F0-9809-5705C727C0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C629640F-A9FC-4430-AB5D-9922E1C914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9F4BA24F-8D21-4A47-B8BF-B456272C748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EEFFDBC4-52B2-4036-8593-B2EC88FC33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6EFEE582-ADF6-4276-8AA5-ACD40FF4B7C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2C969184-C183-4918-B0D4-E46D5D0F41A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675479A4-2F64-4E9C-B580-6ED363F1865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12EB6A1C-9D02-4F3D-81F0-D213852EA3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F00D87B6-D263-4CDA-ADBD-5866B91B6AC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4C78CEA6-836B-441D-B72C-0307D4EB086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55FC163C-9826-4280-8A38-42D94FFD9F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52EE1F06-0B10-4BD4-9D88-85181928BE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79655760-9ACC-45E3-8238-E52560431D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86DDA304-BBE2-413E-AFB3-CF7C419BA9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B9EF760B-5CC0-48FA-AF40-2C179A4D83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C745C91-5EE7-460A-A028-79418C79DC6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32E12AD8-7738-4D75-98FC-D0B98C1944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928A791D-8ED9-43E0-BBC5-D8532BE1DF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BA77D08-E745-414E-A7EA-888020EEA8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9A283109-F82F-4778-9386-6176CDD6FCB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A4E4439-2395-42D9-822B-0FF455CE46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236D5FF5-8B86-495A-B16B-53CB3FCEFF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20DD2367-5CE3-4C61-81C0-03684781567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6CAC8814-0E28-4E4E-A2F0-94DE453B80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FA570A4-88B0-4251-A5BC-6919BA46E7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ED83EC6B-1FA5-433A-8E6F-28D598ED5D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B12D6884-09F9-47B9-BCBB-AC9D4B7B9E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12AE2086-4B63-4730-8610-6DA4E7C7C0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71AE7867-930B-482B-81BB-5777881F46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6E554CAF-A880-4988-ABD5-D50FFBD8B6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D7018569-BBA7-472B-82EA-8C645D7FDC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C7B27A15-76FF-49C6-8C0D-9200EEA903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38A1E2C3-45F7-4563-993F-35D82DDBFE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3C676357-4A0E-4012-8A92-807583F796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C13BB9C1-DFBC-46A7-AB43-705E3EC921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4759A806-2D75-4DB7-BFC8-98EAAF775F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B3803064-5B0E-4BD1-9D23-F392FEE49A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D2821130-FB98-4AE3-BAD6-A56B5F3E1B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36AD1993-6396-4ED0-B836-8633093E64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3867489F-C31C-4030-998F-AF7EC07FF6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A1F1863E-9151-4FA3-B630-3E9A7C78E0A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90375AE5-3986-41BC-AC2B-18EC5357C4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24F3040B-394D-4776-B6BD-C074542C20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EEF14DEF-CA2D-4035-B16A-2312FFBEAA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5AB62C52-7E08-42D8-8029-C9F3AC5FD16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BFC421E2-46C6-4AFC-BECB-701AC82278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609E0657-C3BD-4587-BA35-1B33D41D53B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4F041D9C-5191-48B8-BA93-DBFA55F5AE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5D09EB4D-8943-4C15-800B-3669051E64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88D1EEF2-095F-4F51-92CD-F5F0B01C6B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5DA16DC9-8018-4693-9362-D4A078162A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2464416-EAF5-4383-ABF0-3EFCA804B8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6046F0B5-9F4B-4EFB-BB2E-A7989E341CD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E0F39953-ACAE-4006-956B-FF8D5609B9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7F6DA274-C03D-42A6-AF2E-D25562B891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390B63B-E12D-4DB0-80D6-C276089733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A611E29C-356E-497D-A118-E218F3DDA11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E8135044-4C52-48B5-A32A-B6313C5CE7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7FA267-449B-4539-AAF8-CD5EFEFAC7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49CFBBED-D6CB-4960-BC88-F826E3B7F17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CBA86614-97DD-47B9-BE85-DB99AE6BAC6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7757C49E-E023-4188-AF1F-08CFCFE356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62E02818-B1B7-4315-9AD7-98085C33D8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B71E78FE-F463-47ED-A8C3-B6E85694AA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FA346BD2-A60B-4B71-AE88-25375BB04A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762226ED-EBCE-4591-BFB4-3F486E7650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ECE8E29D-922A-4815-B7A3-4CAB05CBA18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60CB8E28-F7BA-4C68-B71A-6B9BEF4C89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3EC76055-1B8A-470F-9D76-ADB09A31EEC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1E59114F-EF7D-4C0C-9CCB-4BEDDE6F27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905C2F8C-88B7-479D-9C41-A7E2CB69208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E21B476D-9B1D-41C3-9E25-E45BE21829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1C06654D-EF89-4E1B-A602-A490C1626A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F3A2F2A3-9793-4621-9672-A21BD0770AE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BF39C93F-B0FB-494C-B230-A3521DF6023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52A20F65-4D04-44CF-BCBE-2BD212CC8AF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7F409C5C-AB17-410B-A0FC-F363FEEE54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44A4C0F1-484C-472B-9EE4-81CD50A7ED7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8AF4A1F6-D522-4942-811E-CA67FE6FCDB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45210205-E53D-4AA5-B631-95468798658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3B40CEF7-6AED-4097-8D28-A050FAC661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8DC93A5C-EE0C-4D82-A86B-95CE0898E9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5EAA387B-A201-4033-A6EA-13778CF3C9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2FCB413D-281B-4CD2-BBCF-DC0D3399C2F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EF389A82-ECAE-4E92-B37F-4EAEECB34C8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49D45814-5AD3-4D50-BF83-AD1141C1A42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872DF0ED-07FF-458E-AB08-89499470101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857A5259-4795-4EB5-BC68-358C48F59E5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2FB45EE3-F992-4BCE-9055-091B93ECE16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F2D16F77-DDF3-4A37-8FAF-D9774D0A2E1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7CBE388A-C3F1-4B07-B6B4-17EA1D272D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73790D7F-2AE1-4712-9B71-F4415AF7675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283687CA-A49D-44CF-9BE9-B4BC390EC7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D73C2067-7234-488C-9957-ADC7648325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A4C803A3-AADD-436B-8032-E132453D78F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9B7AC24E-4241-47B6-93A9-574536C6DB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7DB03395-B827-4F2F-A4F2-1AD2AEC59E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CE121F17-A779-4C3F-9397-3CC28FF9BA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BBA1BDE2-22C8-4D75-B129-120B09F8B8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54DD489F-50C2-48AC-8796-52390BEF11A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A7671C11-C01E-49C7-B59C-1B968DD9BA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8F2A9937-F49E-4516-A2B1-AFF691E761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C4A4A653-DF67-4D96-9D85-1EC6F094721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ED1D185-C2FA-447A-BC33-55A4813BBD0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1365DBC8-661A-4A98-B108-BA87A021E17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78C7DF88-A442-4A3F-B223-EFA66EF4355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7F9DAC04-0A70-48C3-BE6B-9B9AECC542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92C2351F-7996-4B31-BA23-76FEC544DE4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54DDDB87-C3EC-4A2F-BE64-9C17C234BC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4C667899-3B08-4806-9F90-8DED285562E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18F5D83E-0B8F-4D9F-B3AD-8CF3B654E9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4B0F0C49-400B-4C4C-8957-D9F80145C24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3CA26DA2-9E74-4196-B03D-AE3FE7EA8F6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EA260C0E-1F70-4459-9E4D-8103F9A457B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12741B01-84E5-476E-884D-5714FDDA10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1B1DE6BA-0E43-48EE-822E-33EEA1F38E6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DF92EBF8-FB89-4C17-A647-2D5EFEB29B6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E25642EB-8718-40EF-BDE8-2E4AEA811D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4BBDD75A-D311-4C72-90DA-386FC80B25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6829D048-5E30-464E-9FB4-102ED1C19A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56A6BF97-5832-4D84-9095-AF8419D79D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24991BD6-E6A5-4E17-B959-CA03928AFF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52184C75-C37A-4DEE-9AF7-05C2EBAF3B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D245F2C1-224B-4FC0-82B0-AE5A2F86E0D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17C81B2-52E8-4320-9054-2C2D95D421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3D49570B-E9C1-4D44-AABE-CBE53A789F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6DECEBE2-E970-4022-8FDA-386E4D761E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832122D7-3427-4B36-A00E-3F7D67D3C9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BE41CE1D-056E-4331-9BBA-6C9B80D9349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23F60459-B09C-41C9-9198-68CCB5721A5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F96C2F1D-5D62-4CED-BB18-F47BC2F1397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4C6BBBD2-98C9-4679-AC55-99175AFA3F1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5A15BF8C-6B21-4153-9C9E-F8D435F89B0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D25E2CF7-7DD3-41AC-A87C-8B8C458096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83E1F780-A04F-494F-8095-9CC868EC754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D6972D95-C4BE-4916-B1D5-55C17CB036A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A6689422-9D08-4EAC-99EC-8481017210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3CE6D542-D001-4943-86EB-72282141D3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736E9685-87B4-4A59-84F4-1F5344C119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F2A012C1-42CF-4696-AD72-64ED75DBDC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79FF116E-FD52-49F5-8AA4-3DB56A7355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45103A3C-5CE1-4D97-92A6-EF229B577D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2376B1EF-80B1-4060-93D9-52A520877D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2504822D-D137-42E5-9F29-9BB602EB50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99BCD981-990E-4C46-8D04-7AE4D484939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8AE14791-DFF2-45E4-9304-1F65D89493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8095E9BA-B927-4B5B-990F-19F20E32912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8A417486-C32F-46E4-B371-7DF8FB8C9A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8A77B8A2-CFE4-41FE-868B-4CD54B47B8B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56A8EFDD-1AEC-4E8B-8884-570965804F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74BBF8EE-ACCE-4866-B4F2-88859016A1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250EFF6C-F1E9-4552-A1AA-D2A05E974D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4B4194C4-445A-4B11-A2E1-6C5E9647A1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8EA30E6-613E-4AD9-9A49-ACF0E446E12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E9E5A3C4-FD44-4E7F-9B88-38098AB330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AC001538-17E6-4A0D-9CC4-F91D7109DD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12293EE0-4B57-4A6E-9C9B-26A9B76AB1B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9BC463D4-8E95-4F23-A2C2-EA27606F044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C993FE29-F869-483C-8345-3B555BE1163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D607148B-EC1B-4A12-9663-B4B5120199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3588C24-4011-4199-A142-4FE1B3310A8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92386BD2-C842-4F5F-B9E8-1C34D4CE64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CFB53C38-5850-46CC-9C07-6372934E921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D3AC7D50-BDE7-42FF-AE0F-608D64843D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17B83D-C4B9-4781-A15B-D7D1D84D2F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18999ACC-4086-4687-A429-E1B2FC47EE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68AA8D0-4E50-4BAA-855B-6D0BBEF89B1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AB012B7E-2768-4732-B43F-45DBF5C7C4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72ACEF68-58CD-4903-9616-C6649AA13A1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E13E113-2562-4B37-A9B7-46AD61EB89F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EE0F28F5-EF53-49A5-A90D-89591104BD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E94FF560-167E-415E-9B24-C02B5F64F05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46217D4-A0C0-4601-9638-4FEB0C495C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64827B39-6205-4161-B986-2109A32AAB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CCBCEE04-E224-46E0-8935-84304CCEA16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B81167-2530-49B2-8DA7-3AC6ED5ADAC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F078F97A-CFBD-4B65-A21F-6C2D71F47D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2F8CB512-530E-443D-A55F-3A27FF97B65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F3E4AB09-55C1-44E1-9A13-1785C71C02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6B7E6F97-6D3C-4E29-A574-EBC4BDAAB83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82DB7145-CC6F-40C0-88B4-C7A66A33BFA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7F185E6E-F611-4595-86CF-F35435E4506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778FA33E-7B42-41AA-832F-3F04BCCB05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DC3546AC-24E1-4BFE-AF24-2998BD1683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9925C9E8-3380-4F7D-927E-477940FC7E1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CE8B7D7E-1FD1-4986-B337-9390C97A71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153C5395-B342-4132-B9D4-A99B997E12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B9188EFD-0A5B-48AC-98C7-87C3B91698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30CC0D07-7C7E-4F8B-8289-DDE901DDFB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6644CE03-2F77-495D-B64B-CE112F5940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A7BC3140-71C4-4F79-9CB6-5F4C10929EA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A183E7E2-BD51-4253-8179-324042F0E4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2FF34988-F11E-43EA-90E5-5CA743186F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AB57F35E-95F7-4428-BFA4-203F0FC7115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460BCF25-B690-46A1-9CFD-09F1649CE50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E71ECFA-394E-4682-9EB8-26999B34E9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5263C12D-3B21-4349-8887-21B4E656CD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63A03F60-A2BC-4146-9842-1CC7FBA771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79914AB3-4D66-41F1-A772-FE999A23248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9BFCBFC3-85B1-4794-8C12-06ACBD4B45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601A644D-CFEA-46A9-96CC-24DA44F2B57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C831AA3D-9ED9-45AC-8F2D-8A090AF6AD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994C1520-D85F-4E37-ADF4-32283794C3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633FF7F-C496-4E5F-877F-6CDBB4667B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160020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AD07E991-CDED-49CC-B405-E819BA56C3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AA670D88-B22B-4723-BBAB-20CDDA0BF4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25CC59DD-2DA1-4515-A947-BC62944A45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F83809E6-A3F0-44BF-B7A7-1A490874DB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CFFF8031-5440-4F83-BCCE-411561E54D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976F7A6A-31B8-4225-9E71-9FF27DF7870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7171F038-7638-4F16-8AC8-44BD226330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4929A239-770B-4126-81FC-A23A8963BD9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1055449F-DE83-47B3-B8C5-A5AD4468DE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BA9B075B-C9C1-439C-B1EB-1090D18CC37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BFCAE3F9-DA9C-48B3-BDC6-772198497D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C2A150F6-8437-4999-9FDE-C68BFAB894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5F8C2A83-FC44-43AA-BC31-2F4D3DD544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26DC7F6A-EF24-44DF-8020-F041949202E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31D8AE09-0BA7-4E99-813D-F9459B543C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2B05D7C9-E04A-4866-9FD7-235F66BD083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3B98E479-0C49-4DAF-B888-3652BC4F06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92110D7E-87F8-4601-93D6-372E185A4C5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7E1E2425-2C8F-465C-8D16-2FAF61F93BA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B72704F9-FE95-4C7F-9612-E666DE9E56D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7AE3EA83-EF74-4A57-99C8-4EED00D8ED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F7D6B51B-3D6C-450D-A428-C72819B164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9E6E4B89-C2C2-4582-9679-50CE91713A8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27C9D56E-C9AA-48C1-A867-A2A5A4EC3A5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805AC7F5-0E79-4308-8BD9-FD7070F3F6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B1538306-641D-4027-A90F-A64DF00142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F9E7BC02-B8AF-4FAC-A8E1-3917029A35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1FFEF744-3E80-499E-B908-1305FFB4A5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2E9020AB-FDB1-49E9-9CA6-6AFCB16A9CB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7608AF15-E878-4D62-8E43-6C5736A1856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4F082A7E-23DB-4A23-843B-DA8693F0DD0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456B07B0-2C47-411B-B929-F8E324CD18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8C6012EB-BA99-425E-982B-8F6260E032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8A56B07D-93B2-4893-AE38-0A186D6967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1B2428A1-7AED-42C2-9189-CD66346A959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60960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652D5FA6-704C-4962-A32A-0E579705357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FBBA6B25-809E-4EEF-BB97-3133E47E25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164A62B7-AE28-4EFD-8036-E4BBC6EDB5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77007BDE-91BB-4FCC-BD4D-3529EA8AE0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6651C5AF-2FF2-402D-B35D-5E1F5FE692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1335B00C-9F1F-4502-9C5C-53A6876A86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8EA2075E-6ABA-4A16-83EC-FB1C1E36D8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3EBBCA5F-1D80-4716-8E91-4AC9CD3DF2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C07D186E-6ADB-4CDA-BDDC-FCBA908145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78C9C8E0-E9F0-405F-B9E5-9181A9983F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701E6DBB-ECEA-40E4-AF77-61E5844C2A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F64F5C7F-4B3D-44D7-89F5-A6148D09CB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35DDD6DE-C979-4F96-B4D9-C77B138176F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A04EBABB-9402-4001-8F86-1A549F19F2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95E30952-8214-4556-A031-8E52632148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FED36CF4-C551-4942-89EE-E6B383B4AE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3384E093-93C3-4544-A8DC-60E7F688CF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22313599-52FA-448B-9E50-E61E190CC8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2E044A1-53A2-4DA5-9200-38488EA58FB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CF9D1A3-BFFC-4553-8083-E9EC8E2164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1BE9EFFE-C043-4F02-84EC-6CB4331B415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B4582047-51CC-4589-B575-077F65F2E0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1349645-242D-4D5C-8755-E403E99E249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E544F0AE-AC96-4791-AC0E-C82ED56BDD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3D1FC745-D0ED-410B-AE18-B9C6EDD811B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474A4D7B-8703-428E-9A41-7F3568A7918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99CE62B7-AB48-4B20-AD09-3C2D968C5B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DBEDE938-3C16-441F-882B-17F67FA8678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BCD3101-4AC6-4313-A932-0287FCC37E5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9AD9A22C-4680-4885-9953-10854150CB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17A22D00-CEFF-41A0-B54D-365CEEA7757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BDE2DF93-4525-44A0-A6B8-D21F7DC4D5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38100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A1250EF2-F4D8-4570-9530-31227482CB7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22860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888F4D9-814C-43EF-8520-07D85F8EE6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BD58A186-E834-4228-84C1-69F822D63A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E189870C-B1F4-472E-A211-2320BEF074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7C54E83D-488A-4E45-923B-BBABCDA41A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</xdr:row>
      <xdr:rowOff>0</xdr:rowOff>
    </xdr:from>
    <xdr:to>
      <xdr:col>0</xdr:col>
      <xdr:colOff>586740</xdr:colOff>
      <xdr:row>3</xdr:row>
      <xdr:rowOff>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116D27E0-AB3E-4A38-A88D-9A215FD6E9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C3ED9890-87D2-4CCA-ACE7-C5E69D255C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D93A4DAF-46E0-4868-854C-6F90E6BAA5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5FDAB96F-4924-44FC-94AC-3E5C17CF20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A18FAD54-E439-47B7-B0A3-FDE038492C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4D48F8ED-2232-44EE-A1BD-597F06C2206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3B82DF47-0879-4E0A-9DCC-75F88134F7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52AC4DF6-7523-43F5-9057-26AF2AADF4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9587EADD-6B31-4A7A-A0A9-F59FADB4A44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7C7FBB09-D57C-4819-B851-3FD6CC0EC6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FC8CF28B-D4FA-44EB-95BD-B96B44EDE4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D0425D15-459F-45FC-8E2A-2B892164F76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7194C818-AFD4-49ED-9ABA-20B0BFA46F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4BA37952-31E9-4E83-9DA2-D0BE61440A7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D1AD7A82-C90D-460C-8273-0238CD19B2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3633B994-61D6-40B4-B463-56DACAA9EE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BF71B41A-6656-4749-8690-6A4407F616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950ABD09-2E3F-4F16-B731-85406BCB00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28244CEC-DDD9-4310-A024-7F121FA572A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92F2DA31-980D-46AE-9922-173E16A8F5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5F7D8368-CC13-45D1-B358-3BDBFE7B5B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7D7931F7-4FCE-43EC-9019-4156BA115F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77FB0050-FCFC-4180-A480-7E4B6A6F549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FAD71F21-DD35-418B-8E17-D48084AC5B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472FEBDA-2422-4AE9-98EB-D63EC08D23B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64FB1574-B24F-42AA-98CC-DCE6EF7F24C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19D0CF37-454B-4BB1-9006-BDB55206C21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CA3962FE-D90C-4D85-A640-A0D237EEBD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6D7D6042-843C-4139-848B-03ED12D1018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90415267-CCEF-45F3-8E10-4FB135AF86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53E8AE9E-71B7-4E25-B24E-B2640647C8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9AB22918-E35D-4D33-BD64-F0758F8ABD2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8F33D59D-B27C-43A9-B2F3-5C83EABD4A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3FA827CE-C0FB-4275-B458-C746AE02BF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65E38C0E-1694-4B93-AEBF-EB498DB2D7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B66E88D2-AB42-421B-978E-F2419581B5F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9AF54197-4F58-4224-8C1E-C18BCC381FA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D9EE598E-AADA-469F-8B33-6BFA96DF7A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6FA3C4D-6863-4774-B981-759FFF2EE29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1AD3F2A8-E78A-4C53-8C6D-DD5B3A15B4A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48D8CD23-64D2-4070-BA5C-6BD7C8C752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7A90B159-0DAF-4D2A-A0E8-C89699331E3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488FEF3C-21A2-4E5F-960C-0DC2E08C52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116F93C2-2EE4-4717-B510-D63517423A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24837657-BE11-4AD3-B89C-58C742170E7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930323FF-8EB1-4DEB-B9E9-39688EDE55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C60C8C2-0E1B-4E70-BD04-33FCE0AD80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89B4C477-A18D-4260-A2CF-01F69E1472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5A1DBE51-EFF0-440E-8B81-C46B6926AF5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8518AEC8-482D-4263-86B4-46D4CC47BF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4FDF0150-7A4F-4B06-91F7-AA96F82BE71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44FF5EF8-6828-4F69-B7C9-4EC6B4B111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E31BC932-A64C-4B14-8A4E-4D93DF0D1D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439BAE90-54B4-4A51-BFDA-CD7E6AFA123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5AA24463-0BF4-4997-B0AD-DDECB99B941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860B5D06-4E49-40B7-938D-5177DCCFA19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68E41124-5AFA-4A68-AD72-97B8CC7B9E6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6AC266FA-FB69-4CFB-A550-54F45806C6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F3067DDA-15DC-4B42-BA6E-3990F67699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CF7742E6-8CBE-478E-BAA4-80963400BAC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7636754F-B35B-4F0C-8D94-F0F2BCF5AD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624D24C1-9998-4552-8D22-55CE7E5D53A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D96C7181-80A9-4B23-912B-D01C35500D2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459DDD45-897A-4357-9BF9-E786599A63D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36A736F5-9F33-45E8-BA9B-332840363B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35BCE5D6-8361-4844-A8C1-E9BB28553C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799E63C2-1417-41D0-91BA-32C4866528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E91C0203-FFA4-4D87-85C8-7B37600D6E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ACD8DE0C-4B02-481B-837B-07200576E7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E4D24423-C95E-46AD-8454-2B6AE63441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C8F087D7-3192-4C37-AAFE-4ECA3E8296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ABB9F345-D1CD-41BA-987D-8ED8749C74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229BA0F6-3B5F-47A0-95F7-4012527B8A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ADE67A16-15BD-4114-A5E4-691AB5D495F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EAFF50BA-BE93-45E9-9776-A824775D68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B0F5329B-96B3-4FE8-B3CB-DEC804AE5B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1E24C331-16AE-4856-ACEF-FF0ABCD5A1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25997D97-E19C-4580-AFB1-1D87CD6F40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461A3DA3-EF46-4DA0-B340-8670ACAEE0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3365238E-3CB9-4467-BC85-0A340A4B01D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99EB36B1-F73B-4687-AF88-51FB5756EEF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CFA11A36-9108-43EB-AF2F-4A66963E9F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965D55B2-5B7C-41BF-96BC-1C172F51D0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87936145-26F0-4666-844C-1882770F4A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D0EEF0A3-ADC3-4276-B8DF-4441169866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311F5BC6-0A2A-42F3-8991-18097E2F9A0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29B10B53-4D82-441D-958B-EDE981B3B02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7E174589-20C9-4E70-B2BD-9F43BEA74D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96BFC650-122F-4CC1-845E-0F21D057470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6315C4C5-AE56-4D26-A971-F33284E818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2FBD6B6C-85F3-42B2-B6C2-5B0FC82218E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8D1E6383-789A-411D-AB49-8417C12040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EF184077-410C-490D-89ED-3EB5B29AEE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62FFE5B0-9FA0-4BFD-8C8E-2CBD41DCCF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B5A8FBD0-2DC1-4334-97B3-5F04D118DFC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966C9A3-2D27-4D02-8FD5-CB44451C0A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9C19E3EC-ADF2-4EB1-8A64-680A76CA3F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B02D3049-F65F-42E6-B628-5F8F1D92211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58FFA76-7E7A-4523-A4EF-0C64B0BBF0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640C9A56-56BC-42FA-8E7E-89CFB473EBD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B3E85A0D-89CE-464F-A38E-6762359ABA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B4656D27-3081-49BC-9441-3713074D871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F3ACB503-707D-4308-8560-00CF985DA2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208B8404-73DD-4CA7-8AF9-20333418D6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25612B8A-DE27-453C-AD52-81A85582E8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F8DFE909-F8EF-4F8B-B783-A7870BC6381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D77B2A1D-788B-475C-8C1A-97F314EAE1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9545D920-DA5B-4A30-8E29-7B5F6F0928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96A8708E-DCD1-4219-BFA3-828448522F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F3866D44-4C13-4053-9351-B77CEB790B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7B1E86E9-1BB4-452F-AA93-AF771F5E453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B08FDEF-2887-49F7-B55F-5C324CB7DE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7F73058A-69B7-4602-86B6-89B6739BE59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C5FD507D-020C-4403-AD61-ED82867043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D325EA81-E3C4-417E-892E-FA9C091EE0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D4A44A54-91CA-46B1-943C-7CE475C0EC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5C6078DE-3879-43B7-B109-B423627DC5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21E77DFD-66F0-49EF-8697-123363EA419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3FDB7FA5-BDDA-4178-AFAE-7A517A8EC11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1352032F-1F40-4265-BA56-CB729EA524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13B3060D-A588-458B-9277-5FE1B75613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852C85A9-9E81-4755-A17B-F6C474AC5EE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E9874B63-BFD0-44DF-A4E9-DE66A0A8AB0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BA48FC56-CD5A-47C5-A8D1-010E329393B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3AA3C55A-18E3-4539-99A4-0C54758F4A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91C2A45F-97A1-436C-BFC1-A2B04C586D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DC0A4BAC-532C-4B59-AC86-A670C136B4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BBF6E46C-31C7-49F8-AE83-60013F67875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53C24A74-1503-4F7E-A6A2-8F64F3FB4B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F98BD579-3C05-4D97-A132-E259DF55DB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A858ABB4-1B78-4D7F-8678-FB11256D4A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D4F0E4C2-9B1B-4429-871C-DBC64340A7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87B7EC9E-A9C0-4848-81F9-52AE88F602B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65DE598D-AD7D-4608-A71C-26A50DA80B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9D40BFD8-9FA2-4B88-85B9-AB12067D9DB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87E04B38-EA3D-48B9-8EAB-46B4E62A02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49B22EC0-37B2-4C41-A729-2060CA40A5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F8386647-A9A6-463F-8496-19DE85A195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D204E6E0-B739-41C5-A948-F2ED2E024C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9D795BB9-DEEA-4F5A-B6D6-D00DC1F8C3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D09F104F-4F3A-4487-AA7B-984B9A6788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4C75865F-A3B8-40E7-9197-B22AD809E0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EB5E0902-3A18-4537-A838-5D6DC677BE9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ADEB26CB-FEBE-4063-A4B2-FE3496FCEC8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38DACF23-3F4A-4A6D-B0E8-BE56FA41C4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D362C6CC-9125-4789-9F3E-7308E39E72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3C123D15-5D16-4E95-985E-8A12196DA7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B9352EE2-E688-474A-A9AF-E77C6A3C16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9548973A-7387-49AC-A209-1F0E0375A35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A516A363-1B86-497F-9C89-11011A43F6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FCB696CD-D2A8-4C1A-B6F8-4CD40E5C05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B92BE253-4F08-4BB4-B157-5447D6C9839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5E765A4D-D482-4586-A3D2-8FE5DF4915D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E568FF70-B3CE-4229-91F8-8750FF3F8F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F3940A35-F63B-456D-A009-B56364746D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4471C976-96DC-4C3F-A93C-304FC1ECBF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D39931B6-F4B2-4875-9BEB-E1FDA95268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A22498CC-5B45-4EA7-ABC3-66A94C84FA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905EBC16-E4B0-41E7-B7A8-D978AF25497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4C746A54-D7A6-47DD-9918-AF0FF3D5B2B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CAA2F050-2304-462C-94EF-00C4D2AAECC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C176BA67-64D7-4B04-9E16-47799DFD91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BE05A00E-6D35-41C7-844E-8689D62120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840193E0-55DC-4F2D-B672-2599D108E4C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957F5BE2-F74E-4FDC-B048-B0E75222E4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1F753572-2A1C-42D9-8287-A6C7D54F57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F5454120-3CA9-4765-A7CD-AF9F2D6ADA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ED984089-3BAF-414F-BA3B-4529088BB1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2C6B5EF2-7E67-4A54-AA28-55172EE757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E8F46A6C-7DA4-4DF5-8E98-F9D816D5F95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5C9ECD81-1D99-4431-A40F-16B7D33535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CD9C4B96-C856-4FF4-B268-34E1F913B66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847AB636-C916-4222-9CA6-25B166B5FDC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12E9DE8C-5F24-4E30-9B8C-76E8F8CE18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5C57F347-DDA4-4AE8-A053-34CA7757F45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7669BCB4-38F5-4CEA-8D29-ED17EA0DAF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BE9BDAE7-6D49-4657-9B6F-EFE6E5F7FD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D48ADD96-7D4D-4CB2-88F0-58FB34A073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ADDE6486-7CFD-47F5-B8FF-352B0445D98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3979E17D-2652-454F-BB2E-646A097C4D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3F346D9A-B265-4B62-BFB9-AA1F7DC67E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91F45126-49CD-4F05-BA52-BD2584CEBF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9C07211-BD3B-43BF-A560-172520643A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D653609-5CFC-4F57-B14E-F15CF6AA42C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D5E5859C-1DFB-4AEB-BB9B-6BFA7BB95C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F529B3AE-1948-4D50-9789-E70AEAA9CF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5E3369C9-BD03-4D92-A411-1A8E11F39F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88CB9E3E-3F5C-4568-AA28-F5F4CBEAC0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88622499-34C3-4A60-A4C4-36DA899467F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ADCAD7B8-C305-4E2E-9803-ADF2CD3343D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EBB679EA-EA86-4DA6-A3A7-B46618C368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6D05F9B3-9A9A-413F-83E5-4D5F2ED5608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B5D77A2B-7475-45D4-B49C-D11B3BE988A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9D68AC2C-BD57-48C0-91FB-A30CC12B177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2E954C6B-0645-4CEC-AF5D-5E6979DB9B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D218936F-1A26-48F9-83E0-D4A0F10DD4C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B7A2CCCB-3586-4149-980E-BC9FC6F4F9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F5A51601-3D2B-4AE2-A3D9-CB1052E4F3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8B0AD7BD-89DC-47F7-98EC-BD6B129653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E16AD0C5-EF0C-4D1C-BD2A-0D7E6865FD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B60863A0-6E7F-4028-9798-2774FE8A2D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D6B14D79-9488-4F64-BD0C-C0B03451C8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23170C79-B571-445B-BCD8-005340DE85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9A4C4086-DDA5-4B0A-8764-E81CDE6144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D8F4BEA2-EE0B-46C6-BD38-42E8D742C4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58CD77E4-4864-484E-81A9-C051C0E3660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5F5F8BE4-4A2F-494E-9322-89AD145416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BE3A8A30-A30F-4E2B-80FE-0F77394864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6F892351-47D4-4C6A-B879-FE0FE9B28E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CBB6154-4707-47B7-9AE7-0430EDD816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37228EC7-AEEA-42DC-A857-722D34A2EAC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833511B5-771B-4629-BEE6-AD38E21E3E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A1E6C421-03B2-4418-AA03-19902F7B92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3ADC1947-B6E2-4A91-A049-F26015A52A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9C80765F-E286-45C5-BC9A-15BDCBF9E0E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697C1D52-F6CB-473C-A9A0-10FCF11BDCC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4AD12AAF-14D2-4E0D-9341-114EC28A4AB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B58FB0D1-829F-40A7-9514-D7BD815744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A41FD26B-DFE1-49A1-A6F6-1C20B2DDD6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D002D0A5-2FA3-4D10-B3F9-C1ECD008CD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46169BD7-9776-46A6-991E-4165E7881B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703A49B7-B0C9-433C-BB1E-A6D44F049C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29E3F779-23A6-418B-B254-F4F43B568F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A1D0F3-0602-495E-84AD-54A3876327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246B9130-4451-4196-8F65-FD521475EFD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21F941E1-4B89-442A-A0F2-A940A06928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8CE92DE-7C50-4A94-92DB-EEC31DF3E31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778AA062-D32E-491E-BEF7-239E6FFBC5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313757F6-5E48-485A-9E6A-950DEF376B9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26A1B97-88BE-41A1-B865-BDFAC69219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657891EB-85B2-4588-87DD-9BB12B8EBA5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B5348B64-2ADF-4326-8880-26E81748A2D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A3A6F1F2-9399-4F38-9737-6CDAB8A5F8C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55F33005-B7C3-4609-92E4-15B49535B4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8576B864-9591-4E85-BFDE-DDACE1055C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E876EB8C-B82E-4669-957E-D97833A327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ED4DD6E8-90BA-4A0B-B3FD-E2D7CE848A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AF63645E-70FC-4808-8176-DA2EB763FB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4CCF55C6-C416-48BF-A5C8-0575553094B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997ECCDF-13A8-4716-90E6-0BDD4A2061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1F29F1BB-3F56-4815-BB40-9C5CF99F9E6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B52199A1-4214-4D38-980B-05D733F107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CF15502E-561A-4ECF-BAD8-169487285C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F85DB3E1-7B52-4901-BB70-0C98B0C4FF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1EE3EB53-F89A-4B6E-B091-AAEB8449742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97875810-7751-488B-9C7D-522C0FA2669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8BBF3CE4-CFE7-4A18-8BCA-08A96A271D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94E199D9-131E-4766-9278-7EFBDE9F0D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C14F306D-D005-4569-A7D1-462C2DC35B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2B051AE1-3665-450C-8B38-8006B4E4EE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B3D3C71C-6ADD-4DAA-AD1A-0041CC8C5D7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9A96E182-4BDD-4799-8BDA-0F9F7CD237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16D208F7-BE88-4E26-94FD-223B1C665B4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4098A285-D3E0-4BA5-858D-C4A1A7BE2C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6E80979A-4D5C-4E7B-BFE7-DAA553B871D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19F1DB2E-7C96-4C92-A9F4-860B26FBBA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240EE4C1-966B-4CB7-930A-05F24F060D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79C6C1E3-5B8C-41CA-9E5C-A3970C8E04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40C87D54-DBCD-4447-82DA-374956BFE3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73F9FC87-00DB-4734-9BDA-ECFB91DB32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1E877331-0A53-471B-9EDC-89F46128E9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E58C6809-4844-4079-B413-5D451FCFAE7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B9946543-8B99-4F66-A362-7E17AC522D5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59C91EEF-7067-40EA-BBD1-480EB3E3668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3D303A3A-D21A-4ACA-A5CB-D0E6F1DC83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319B25DB-8532-4F75-988A-7524467058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8913C2FC-4405-4368-88D7-2D4A4BBA10B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330E3B7-85CC-403E-B612-6DB7536E8F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6FF3B801-73DC-4B67-A527-378AF203BD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F28A4D66-8C5A-4B2F-9F47-2C2B259677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D2BD541-87F9-4BF2-943E-F0967FCAC8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748F57BE-C0FD-4B19-8AE6-D467832BB0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3419413D-E6C0-43D2-AA2C-4DF5C2B3E9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98315B13-4F51-46E4-882F-F165D8DAD9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C3BBC3BB-38B4-413E-A7CA-D86ECF7FDE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ABAC9895-2F4C-429E-84E8-1ED09885D4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E37E296C-28A4-4A1D-93AD-CD44D14926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21DE06A3-BFE1-42DF-8F27-C614C095FD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29853F93-8A94-4D9C-8A89-95BAB676EF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C81D99A7-1685-48AF-9E34-6044607AE6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C9D1C562-19C3-4DDC-8B1D-F6A7720363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C01CF125-2694-4FD8-BA8F-B75A4F721D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A6A488EF-592D-4C08-8959-5EC3ADD40D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A0D7ECB2-A311-4054-B557-54CED0D613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88072223-1EE4-4B70-8E31-B72970FC106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797E5638-B3EA-414C-B6AA-9574D0F85EF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3788EA54-1CE3-4B99-9E1F-FEBB78F30C8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C8B9CE4C-A59D-4C57-8DEE-532B015FA0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1CDC7E5-779D-483F-99E2-E20F768F8B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D8129B25-CF37-45A6-9C33-C3002D6425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638DA223-779E-41C4-BC65-67A8F68FB12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773A22DA-0841-4DF2-B898-B8B76F51AA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730D8022-D58B-4759-9791-127DE1143F6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5C4C3376-0B6C-4C6A-AEC1-CA91CC60F1D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FF399756-16CC-48E2-98F8-73AB198976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8856E852-D469-480C-BF25-086E9EAB42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25FEF74E-CDBA-4CAE-BC5B-362771064D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5A694D10-8A36-41AC-97A6-758D2DAA2B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58201732-957E-45D7-B50F-A0A6D2FB1E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C1C49C95-B141-4DE8-A388-8346B6EE7D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9C879DDB-3868-4178-92BE-2A557B04D0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7EEEB8D3-CA85-4ACD-83D4-18938B7730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67FC5E81-158A-4BE3-9B8F-C920A07DE8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635D920E-C616-4B90-823A-AB3012D004B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78FEE37D-BF56-489B-A0B5-E9886ED269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FE26B766-AAD0-4CE2-8678-A1EC3B2D53E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BE895AD3-F946-472F-82FC-D64066B272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511F2BD5-D1F4-4054-9180-8EE26759DC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53DBD59C-A163-4138-B37A-5C26F19FDD2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DDA233C9-404F-48A2-825B-B9674F26747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C448D79A-88C0-42CB-9A68-74B55A4F37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86CCAAB5-093A-410C-98DA-221F83FAA4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17775711-454E-464A-B8FD-D4C32CFE6E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94DC09E3-6852-4E60-B739-CB1FF9DD01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DEF2DF87-A496-4B4F-B2AA-ACAA4B5A37C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62858A0E-1A8F-46D8-A19E-AB6BF026E2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BADE4B55-7582-47F9-B963-2FAAD5A455D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89BC4EAA-1AD9-4B21-BB92-294C7F6FC20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997E83BC-714D-4C37-B4DE-746DBC4FBF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D1395945-E06C-43FE-98BE-5ACE5A139C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2E0634B9-3DD0-4C7D-B8C1-D15FFF2FA8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ECCCA078-02D3-438B-B809-33900671ED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3D491800-2ABB-4BF1-BAFF-7D1D1828B07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67711489-7157-4684-9D7E-5FDD1101CE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153A2CB8-E92B-49C9-8882-BF68C0407DB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CD8C6A1B-FFED-4DD3-A239-933222ED10E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CEFF1F0D-6D06-414C-A7C5-EC40B1BF580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4D38DFE0-543E-4BD0-AA2E-74B2966EE85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4242A7C8-EBCD-45B4-B0AC-4820BD85BE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4F44B8CE-258C-4A87-A304-DBDE6A5D62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5D2BA3D2-AFB9-4F35-A47C-BA5705C628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6157A8D0-3919-4C79-9C16-CBD10D4DCA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1C171D1E-5C13-42E2-8B8A-E4B0CCE218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B1AE8547-CB29-487E-A079-7984AA0129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F642E647-CEC3-437D-9C6A-FF49506DD35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4A5D5EF8-12F7-4BAA-A06A-8568A5EF6A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8734F4CC-E149-4B04-940B-1D610F1D62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B4683082-FA72-4DEB-AF21-7B3C9B4682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F6D6817E-A500-42E1-96D0-AE3F357AFAC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FF006FB9-C18B-4FF8-BF92-194CDA2E18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6D5793D6-D750-4E34-9136-00DC0844304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81A88961-20A1-4FAC-BEA9-8DA1DE152F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C743D214-DC5A-4C15-A854-1644B17829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DD360B6F-45D4-43E6-947C-F1DA190CF3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D4893D23-FE49-4569-8BD3-1D2315295B1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59FEF91B-7365-497C-926C-A34C095BA2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17C1C5A1-BED3-4266-9B77-F355061E0B0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EB3F012A-3F4C-4A49-94F4-D04B555049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90925917-365D-4093-A4CA-203E98DC5E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3EA9B0C9-E1C6-4ED9-9525-4BDBF379EB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25293F33-B6EA-430A-883C-AE89C733AA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205DF0FB-1056-4280-8DDF-1CA88E1719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474B9FB8-B057-449C-A51E-32D3FD3FF83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AC308B9F-D579-415B-A48E-A40DF4C4E4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68000203-1D67-4253-832F-8D8703C052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2E390EB6-CD2D-4E0C-A76A-F88F456E4B0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C35D01D3-531E-4E55-B85E-9481009799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CE40153B-E4B3-40FB-B3B0-47BE9CF843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667E969E-2923-48EB-8E87-A6FF51B16D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B350D785-597E-48C9-9112-46B0C84E47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9A97CD43-1937-4C19-AE54-57203BCFB3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4BA7E7D9-CC76-4C5F-9A17-05781107B2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72721999-02B4-4B64-9271-39BE4D7412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3BE3843C-BD04-4453-8275-3F8A8898D1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4D0AEEA4-1A5A-42D5-B612-01F2AE1881B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5C5E1BC-0FE0-44B6-8CA7-3D03B46DE87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871AE5B5-4EDF-405B-946E-0A865B563D3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666349F1-19C8-460C-9768-B176CE4775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412EB708-74E7-409C-8EFE-629228E475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F102D8DC-920C-4463-BDB5-1952C8CC990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E27DE9D0-B44A-4D3B-B489-785E7B11AEE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75E91146-0E87-46B7-8E80-0528DC44D50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A806E2FD-F175-4CD5-AEE7-1BCC97E416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271FBC3E-51FD-4BB8-872A-E4CB401A71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7E84C66B-05A3-4BEF-9380-BFC02812D47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6C571422-B0FD-400B-BD6E-0123333430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F615512-63BD-4A44-B873-768D09F7E2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70D3C270-7EF4-4D31-AEE7-7819963619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67661350-FED5-481C-AACC-514ADB5E94C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D2CC8DCD-86CB-46BE-9B5D-C99EB604C2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5E144275-1FC2-43A3-95F1-475924DDE4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7C4EAF35-F957-4316-B1E0-AF86173E8DC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3C09BE1D-2486-45FB-81BE-619F8C29C7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DC5A01D9-45B4-47AA-BC62-17D39B3BD7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384BE2AD-EBE6-4666-8EC1-22B8DDE3964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19308802-62F9-43C6-B1B5-8AE020A366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34A124E5-0B1B-41F7-B59B-1E368D5390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ABE8F3F5-7968-4893-8EE4-1686FAC7C5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66120886-536D-4410-B97A-C0C19FC96B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533D9888-78E6-4E85-89C2-A16C562CF29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67E1FCA-632B-4AA9-A55C-522A4AE6FB0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7C3CC7A6-B69E-462C-B10B-10913196AE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1777456A-FD6F-41C7-9E84-7ABB64D613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BBDF9224-DBB1-47E5-8ECC-A1F0981C9B2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4F27C862-111A-4013-81DC-29ABC04C32A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D52A73D8-190E-4B57-A8E4-59647E064C6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891CA97D-8600-4436-A6FB-B5ED43087D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C137F266-84E9-48FA-85DB-4ECA977104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5D6766F9-CC83-4318-9478-EF0438A340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C5374B1A-DDA1-44CC-8623-F61588203B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B8773D54-0D3A-4FA1-AD19-4DDDB12D085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F64D5B1E-3B41-4717-A1CC-427AC020930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ADDDD7B2-CED0-4966-80E8-D858CAC584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2591D1F1-DBA9-4F30-83F9-66D6B4F4AB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56EA9D9E-3446-4147-80CB-6C2A1CEEE4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217813F5-8BD2-4928-B140-87C50A07B83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F5E84633-92F2-4748-BFDB-6E7EC15CC0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98282B16-6FCB-4C05-985D-5E2E553DA5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21DE8CDA-5878-48B9-80C9-FEF1EF5996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46066B38-0961-4A8A-B781-6620643FEC8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9817247A-ED56-482B-9C03-75D9A9F7BC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C953C336-3DE3-4C37-9B7C-30DEEBC227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1A11258E-2532-40FF-9F9E-D37E39469D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AC3D254B-6514-496D-8DEB-F14D01B399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44DF41C2-4103-4F39-889B-084747AB5D3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9332A53B-4814-48B9-BC3F-6086F5B84A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858CD555-8C1E-4DBA-BF6D-3E97090EEB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B8D43278-ABF3-42A5-9826-A4BB303DF5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7CE37A0D-BA45-4915-BF81-B263010C707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FD75962A-5C27-4E95-91ED-608342AD220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8DE246B-BAE7-43E5-A624-A6E00F5A61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FF449545-5B66-4ACD-80F7-6296860FB7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82C88B1C-5EA8-4BE8-A8D7-8E87620481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35AEEA4B-2CDA-4864-AA5A-9DB84AB5E1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83F1F8DC-4E7A-4053-BD87-F24F33129E9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3DC7B2C-B1D8-48AD-96F1-9A376A66A7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9CE8994-9391-46EF-B911-D4E584D03C6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AFF90F0B-120C-4460-9F0A-BC6DF8BC10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DDC3C475-C844-4760-95A4-CF1FA2BA4B9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5EBB75FE-C0D4-451B-AED3-15F3E6208A7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37D5B568-D23D-4C2D-9235-70E6AA15BB2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B8B83678-6CE2-484B-BD59-738C678CF98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8E4FD8F9-5687-4255-BC13-F1227DED783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58964B98-4227-43F8-88FE-7B66FBC82D6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5F1103D9-EF7E-4B84-88EC-7ECDAE4ED5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DB929BF3-E3B2-45EF-83DF-3FE6D9ECDB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9C2B981B-B21A-455B-A11C-F510E9349EB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64E0FBFF-56E2-473B-A5FB-B7704C81497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CCEA4EBF-2FCE-4527-A207-B8F7E24C49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78CD605D-7288-4D85-804F-083E74AA21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99A45565-1A6C-4A16-99F2-BB01B38BC88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4708417A-88B7-4CC7-87C4-1C46DFEC41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85E96F51-6EBE-48F8-A3C2-B328B1FB375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775EE155-5690-46BB-8CC8-01CB067780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48E32859-FE63-437C-9F84-8E02F460019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43C254A9-A5A5-4C82-B1C4-177A56C604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5A6FE11-06F6-4FA0-A62C-854FB20F56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FA610DBE-996C-4A3F-88D7-2BFBBCB7376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A5C142E6-F90A-4835-957A-96017D70DE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51745C3D-CC22-414A-9FFF-EF70BC3C706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8BBF334B-5E49-4CA0-88D9-7A45E728F9F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E21F1B35-C45B-43B9-BCF6-CC0188A4915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23682849-22CD-4DDD-B34D-89581F35CEF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5BE5B358-4688-4FA6-9081-4C45DCA225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647EC8A2-A925-48A3-9CA4-B0E424A0AA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FC6C9EDC-4919-498D-A072-30A745AC96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77DD4F5C-0F9A-42C0-B635-904A703619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98ED08CE-1BBC-48CD-9959-5EC781E6F4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9BF29BBB-5E61-4CA6-A6AE-C2AD64413A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72823245-BF57-4CB8-B785-6004249098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B6C74998-8C22-4374-A4FA-6138E63F1F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D60C5ADB-6640-40AB-8B70-2A0EDFDB60C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76F48E3F-EA15-421D-A145-CC1B080877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F33DA4D2-E6BD-40BF-B365-2D762E8C47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BA0309C9-9CD5-47B6-B028-F81874A085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BCD3C11-E0BC-4710-8761-0BB95E053F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91816F55-8AD9-47AE-8E5F-6F535D42119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2FA89DC6-B5D1-47AD-A730-8DA969AA85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31A6CC06-4B45-4901-BDFF-408142D77F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A6548A08-1AB0-4B2B-A0A7-82B9A6843F9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893116E9-1246-4BA0-B472-AD7ED6FB70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A7FA95A6-5EF4-4507-881D-9815F9AD53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65755050-56AB-423E-9451-0AD525DE872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E4921178-2D2F-4CAE-B7BB-F498A49B92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AEEBD00B-4160-484D-BE8B-1A82D1C3CF6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27B4353E-04AD-4905-854C-E8F03C9638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1CD90283-62BE-44AC-8B81-B198205A73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6BCD7474-BAC2-4827-9C58-1D55CB2972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28F70FC8-8765-4A1F-B8A1-8575C9C837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20EAF52C-7E77-42AA-9A14-CC1D5772D42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6BD370F5-8745-4113-BB01-4349BECBBB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26F6399D-C847-4C72-9477-19A41F7F6C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21BE8DE-DCD7-486E-9693-68F2FBC5CC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A73313BA-F28D-418B-9409-13A0813545C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FC8D51B2-3D1F-427E-90D1-510A40F28F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77F64F1-AD12-4000-A3F6-AE520F004BC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4543E714-32D1-4FF2-9353-320BF0CBDE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C0B079BF-E721-4C7E-B0D7-B664802795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FD0D526B-5995-49B3-B806-4BD953390F6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6FC0A7BC-E55C-4EB6-8AEF-8EAEDF45C3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8741829E-6440-46B7-82BB-02CB861AE3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56C0D434-EDAF-4F54-BF9E-FE27BBC3D0C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3CDBD51-EBF6-4475-B8B0-1DF6886AE78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F981E94-AF21-4D1E-88BB-C0A50FAD4C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95A673CA-1617-4DBD-A84B-BAEA5323EB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33D35402-C8B1-4F66-A8CC-B052328BD7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3292C1EF-C128-4718-A1B8-67AC266BAB6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2714C4E9-26C1-4DA9-A9F8-D4442D49949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34DF326B-6D19-45A4-A2F4-59FA71B6A1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C5B1E79C-AF07-4A17-8DE8-6B71A28052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99024183-1923-4121-A9A4-CD951C0C034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E9ACBDD9-CB7C-4CCC-B078-16826F60645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9546423F-B055-47C5-9A34-48DC596BCA5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B9C40FC9-5C1C-4F75-8D03-42E0E6B730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CCECAB6E-D904-4608-AE5D-8F0B461B98F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E186727A-33BF-4E74-864C-95021A9C9B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E38010D3-C563-48E6-9090-512191DA9F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51046ACD-D2BA-4CA1-9B2B-4A30472758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E5292FF1-D63A-4821-A94E-E229D884105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CE5D68A2-5EF3-44F3-B1CF-05059CC6746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63404B67-F092-4905-BF18-D9C1F1C2EC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68AE5FAE-66A2-4818-9E82-DAF9C43AA8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D3F1329C-6178-4293-AB77-9973538BEB8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4D47C3DA-231A-4AA0-ADAA-4CF1333D245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A17F7CD9-9596-438A-80C0-3FCC4C6DA20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9022B6C8-97E6-426A-A8E3-8BAAA77B392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D1E0351F-81BE-4209-92BB-A17164ED79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CF561891-B70D-4922-9015-B2F79C17F3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E5EDBF16-11C8-4F82-ABC6-4908F4E149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6D4451E9-19B2-43DC-A789-58A085A8D3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94708F00-33F6-42EE-9222-C42CC1A9C2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C602AD3E-D880-4C95-AFE7-720256D8B87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4B42059B-C1BC-4DDB-ABAD-BF7EB9AB83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7233D871-E4BF-4A7E-92F9-ED37DC5081C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3B5A2F92-EB59-4496-8C08-31E219AEDB9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BB212CE4-A911-405A-B8B8-CFDF925129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8623AEB-6323-49A1-BC3A-B911BD22E78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A3BCF5A4-3DE5-442F-BBCF-CA53296498A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5DB2DFAB-0211-4A7C-BB64-323D16737E2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D8561945-DDC2-4A7D-8E35-70C272A7D4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8621058B-C98E-49ED-B1F9-081482F26C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9D2E4DB5-A27F-406E-A1D0-2D15217FA5B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1BF384C1-2A56-4BD3-921A-0A99CDEBDC8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907CA33A-930F-4900-9CBE-C33F40965CB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566786D3-14F4-4D0B-A88F-42759DBBCD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6D34776D-FB77-4C40-B4A4-B776FA8DC5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1FB9963C-FCEF-445D-BCD0-C1056BE5DC2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FCBE29D4-AD3C-469B-8F7D-37A29824B3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595D24D2-60CA-4ED0-B8AC-4BF31F12977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3108F772-49D2-4CE9-A3F4-CACF0419B5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7C39480C-F9C2-4755-80E2-2BEB24A4BB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9D6B750A-EA96-4416-828C-9481085D30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4CD65DB2-3699-4C94-897D-8676A4DEC0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74C3B061-2F7A-4371-911D-DA9D836D1B2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F04451E4-321E-405B-8E6D-ECC71C7D42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BDD101DC-02C3-482A-A6B2-A05D49F6FBC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759B3ED1-F100-4962-95B8-07CBF43639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24AA808E-5637-4347-AE27-96F7E2D2E85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ADEB132E-0A93-4FC9-9C25-97CE1470BE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3A299B3C-6CDE-4A8D-AB63-1551A81E28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EFE5FDC7-B063-4335-9243-010E8C6069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887F8CD1-B2C3-4715-A381-A5B6A418FD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489AB29A-3F87-4D10-A65D-7012A2FBC1F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78CB217-6621-4191-99B6-AAD35668F6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CFF1EFC4-F8E2-4FEE-9FBC-B99A246F15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78F2728E-7A0D-4283-B5BC-F064ED57986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30D1BD2E-15FE-4B8D-8A9E-68DD9CB5F7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6AB7D86A-AF2B-438B-9E2B-1C5B56C3249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2C6DEA3C-DB76-4E53-AE4B-D605A237EE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D80876DA-7D5F-4B2D-93D3-8D4A5FEF71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239159F4-F61E-4BA0-91AC-B71A0A6A24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BC8EE614-3FEA-47AF-BAE7-E3847607D1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9E1FE829-3C60-40F7-B5DE-B397AB7811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92277C7D-1D0C-4487-BA79-792C3006B3D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97E10B5C-C661-4442-A392-7CE453BCF9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49C41470-48C4-495C-9875-46C17E41E79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7754A329-5D97-4086-875A-08AC25B15F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34C8C24B-37F6-42C0-8469-5CE49BFB19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722A1EBE-9C54-4DA6-AF48-CEAD06E9D0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C8C41807-E01E-4112-8A00-C45FA98C1B6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2AC25935-3067-49B3-BB70-811B983042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598D62CF-9386-4DC2-AC4B-A46302D2C81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24F6E34F-64F8-40E9-9DFF-47607194C9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9B4D7E03-035C-403B-8861-151B8D209A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7419BE66-C0A4-4E1C-B2B9-DD3C0D343E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1D960E5B-E4E9-4506-90C4-80FB80B6DE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C5485623-8DF7-4D53-B1DA-C9B586F366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159F044A-49C3-4F0C-B5D1-E48C374D77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41E78589-0AF5-4476-B2B6-10EA2B2E54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32C1A2B-A4B5-4CAA-97B4-75D83A7B815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51D46897-2208-4E00-9881-7DEC69B1D3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58DBAFE-72C6-416A-A2B2-0FE70F982F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52872523-FA60-48CD-A542-633C10CA0BC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67C6F98D-1D36-4F7C-AA07-483DEE24432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5301DE78-11F7-4D2C-B2EC-289667E1F45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D0EF6C3A-A13D-497C-8797-48D761E8E3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2F3B6948-C0D6-44DF-B0BC-C94F2D9D9D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C9B6066B-3B04-426B-A1FF-AB9A5CBFCB2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347C80F3-2611-4ABD-8850-D6A768755F8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C8F4D084-FC02-45D9-BDE9-83956A4D5D2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98E81821-E197-4F64-87A0-BDF228ED14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70569EE7-FF54-4475-8180-90D600778C9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F233DDD9-47CD-4B4A-9039-3CBD61004C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79746539-BC4C-4B33-BAFC-E6F6272E7A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4E63B33D-6365-4679-9E4A-CD644CAC266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3B5212E6-065D-45EE-AAB2-A343EDE8436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7B02F976-F8ED-42EE-A143-0AC01DB079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4C9C27D7-C3FA-46E6-B1B8-CCFB60D1BC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F0BBA1BF-CF0B-46DF-A1D6-60C8526034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DE3C7BB7-B759-4EE3-A799-A2681E908B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3C25708B-8358-4B25-B3AF-992ED97ECB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3DEDBFBC-2A17-4070-9C28-3F9957EA679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5E50588E-CA78-45E1-B079-D34B5A8BA6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D1844839-5DFE-4E33-B9B4-3946CF8D3E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B0C44ABD-218C-4AE6-AB1B-2CA4777ABD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8C04D587-CB6C-437C-88B4-77691FC2819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E1D61156-B42C-481F-B744-4E17031AC4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1034A492-A9A6-4AA0-B484-974D5D4766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C4E7716C-4E31-4B9E-B3E9-41BAC6586B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994B1DF9-0280-41E1-A2D8-06AABA08E7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D03DB4E3-EF8B-436C-9868-72EA9749E8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5237DEF5-A516-4ACC-A1E6-880613C896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BFE56960-8153-4251-BD1B-58843EBC06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2DD0E5FB-5217-49B6-862B-3EAED4D0C5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A20BA0B9-4EEF-4D4F-BA7D-FEF892940B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C7F88F22-2A24-4974-B390-27900A370E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B08D60F9-2FDF-4E28-A251-656C43D637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EBA0074F-0469-429E-B9EF-4138B66A82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F6AD2E31-DDA4-461D-B3C2-162F8AF052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DD740A1A-977C-4F20-BA6D-80C9B584AD5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647B8C30-0820-4B6A-8028-C9D382604D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6D39DA60-8642-4DEC-BFCD-186E3B5E9E1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443AB77A-4AF4-4413-A211-AC8FF6A7C2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99A35DF4-7C24-41DD-A20C-CA289832F9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4C669E12-B03E-470B-A609-184B9926915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1144F15F-452B-4D72-8933-47FADFB7CE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7E80E654-DDFF-4B3E-86F8-C4674882338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830F91F9-9189-402E-8FE8-148811E45C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FE2DCFEB-1F37-426C-8A80-1306662B21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D9A7C7F7-121C-4EEE-8943-1221035D8C0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63FE2E99-FA94-4A40-BFB5-409C9E32D8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D7A8E2BF-A1DA-4D85-8929-52E856F50F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A835261A-7BCD-41E8-97EE-29E5B3F85D0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67A2A0A9-49D4-4CEC-8052-18675BBEEB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96828CF0-AC39-49ED-8563-54806905E89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9979ABC8-C4F9-4F16-8A1D-2C421155F8E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1180D3B6-A9BE-4367-A28C-4CFED38A0E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C42DDE71-3609-4D9D-B148-83A3F0EA4D1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2FB52E67-95BD-4139-B143-C77952DE5E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E9F58BCA-901F-4F2C-98CC-F9F9FB49A9E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45E9945-DFF8-4777-9760-2F90A5EFEF0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A8A538E6-9D61-4F89-8D33-80DBA56CE2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8EF8BFFE-4BEC-4135-A7A2-4AE5EFDB26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7249E061-FE18-411C-81A2-85915DB1551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2919F62A-73F4-40B6-9FE4-D7F14EAC27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734BE9DB-6660-4D88-A96F-6FE412C0CC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309B33C-C393-40FA-AD10-ADA9A1DAB19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70A2A2EC-67AA-450B-BD45-638B7466633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C76BE571-6FFD-403A-858C-DF621DE103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DE02EC67-0BC5-4837-8349-A782FF127DB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81842718-C4A6-418C-8C45-904DAD3A3F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F43015A7-8BC7-488D-B069-274E539F0A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B9A6D522-02C5-4D75-8FFA-54EABEBC70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6C31A01D-4008-4E4B-9C30-4BF4637284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A2FAB0F4-C657-4EF7-A06A-7A0DB2B79F6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8D54F6EE-3BFD-4513-8F0F-9328E899A1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71D66E0F-30D6-4B84-B6A7-877C49F5CC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9E5BAAAA-33E1-4A15-BDA9-6BF92A424F9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DB023895-5531-47E1-8A3B-C9FE83DAEF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A96B1AC4-9F59-4A43-893E-0E0A31DE6D0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D8127C48-0085-4087-886C-31B3E61852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2E8426D-194B-4B69-A20A-71065A913F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4C5863A6-9D8D-45D1-9688-647B2AA2B2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A5EFABAB-DFAF-4B73-9CB5-04C8C41ECF3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26147B3B-D98C-4152-85A7-80AB68E3A4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5E4920C1-E6CA-40DC-9379-6423AB9A89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B80D6F86-027D-4B6B-B007-5AFC86F086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80BC387E-EE97-462B-A46D-2A57AB099E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D77713C7-BE9E-4921-9BD5-C3583826DA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107988EA-7A64-4C04-87D4-F22F35D8AC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C67BF96-58F6-4357-855C-95C37640E0D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92711D7D-2E66-4C16-A96B-9272C4DC01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A1EBD7D5-1ECE-4A39-BCAE-39DCCF7182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9F041617-E01A-4429-B6F8-9DC78E289A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B504989-2AAC-45A6-ACCC-63340F536AE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8FABD71E-8A27-4594-AD2B-1EDD3E5737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ACCE6F38-D927-458C-86B0-FFAE1619326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92B4CEF5-00DF-4741-B3C7-4DAD5788BC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BB03D6D3-D16F-4547-A7B9-2C2B0F3E6F9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CD7648CD-5682-4709-BAF0-F1C6988A91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FE70457B-1880-4352-B942-10CAC566F78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B02B3DCE-6F35-4FB8-88B5-5724CF8FA47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D6B389CE-91D9-4EE0-AFE5-3E6E64EE77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85D1CD37-1E2D-4114-93F6-CD5BC8030D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9AE14325-F343-463C-8810-92B79E112B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81D05DFB-5331-495D-BA88-6BE98BEC92C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F985E4F6-1D5B-4321-8AAD-86929A7F0C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5796EEB0-A59B-4DF3-80A0-C5A3312FE2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2026EE15-06D4-4382-B22B-53ED688AE8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F8E13093-6698-46FB-9A0A-74608B0757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B9C33DA1-EA32-42B1-9124-0BF8CBBDDC5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7396E111-A3EB-4DF2-BA40-E54079C41A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8A139F11-44BB-4C9F-A694-FE3624DF00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476FEA53-9B25-4154-AC3C-7671F69CA5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4F296796-19B3-416D-BBF2-5139AFEF00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9FCA8E3A-5E21-4E12-8566-8D7F5D18B80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1FE99DA8-95C4-42E1-AB61-5BC0E0C9A8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E0B5EEA3-B080-44C5-A49B-43E8189A58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AD409164-C132-4EBA-A7E1-7F39FB6AF1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3032959B-7C4B-4616-A4D3-26B13109FB0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305D204F-FF1A-4A70-972C-D361990394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4645409E-B974-46D2-9B18-E2B264C7E97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2304F42E-2FCC-4EE9-ABBD-51BACD1E76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EB6632C3-3DA0-402A-81CB-11E81A92FC0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378A542C-9854-4840-9D8D-9EDB68423B6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7F1E77F1-0B7E-44C0-9F65-FD02844C94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C930715A-D7FF-4963-AC8B-77F05358093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8B93FF6A-68B9-4F42-A6B7-BF0E737ABC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48E5BA0A-E330-4B13-8166-7EC8F8C1DDC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F50D03B8-395D-4A0A-9FD6-53C57E8D4E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4B15E514-74B7-4C77-9C5E-1CE5FB5902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A357196-FEFC-4E9B-B402-BA5C3F42C8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93E5FAE6-26B2-449A-B485-747C04CC6D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E8FF04D1-1D8F-4715-BDBD-7B59C7A905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5C7AF549-6566-4BA4-8041-DB930DC614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4ECEB9C8-1C45-4350-A468-1CFA374151F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6A8B762F-E716-4940-BA3E-B34246B1FD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A5649C02-939E-4E73-B3D6-4F5C1D1B13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50C70309-950D-401E-96B3-2292A3A0B5A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6F559206-3F81-4088-9FC3-ACBECF9834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11A95CA-0ADB-4144-84F9-E83CA46163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B881DB10-BA0D-4962-A06F-238B06FC23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E00C0DC2-7E52-4FD4-BBB4-34CB037FBD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E7EF1FE0-CC25-478D-901F-94AAE6A19B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87EC77E4-2F43-4E76-9C74-26F382D744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A395AD91-2C98-4A7E-835C-07FFA08411E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7804D3C6-DDC6-4CFF-95D8-F344EBC786C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59FB4BAA-C523-4B7D-9127-92EB4CB543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FCCEE1F7-C7BB-4E29-B6C3-F6FB0D30FE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85C2141F-74F3-4164-99A9-2BBCC37891C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2BAE9096-D9EF-49B0-A538-C682DD3BFD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C5596A66-53BD-42E9-A848-998D3CF6E2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EAC22E30-7B2D-4769-B4E7-ADB4C464F3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79D8137-F370-4CCE-A178-EEC398A9BB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B6A40FB3-D055-4E3F-98FF-EC80F8610E5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5FF53E38-5A9F-4342-BC0F-620ECED7AF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74D849AA-A378-4BF4-83C1-E875355C649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8CC360D3-28F9-487F-ADB5-11CCA5DC62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87572EA1-3A79-482A-A7C7-322C847294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6B815A12-BD10-43AD-9504-4F004CB78D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151424B9-376C-4A7F-B6A2-EB603BEE949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1AF6D6B8-74BE-44E1-8553-048CDFEAD3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B47EB51B-441F-4925-8EA0-3BF3ECF10C2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3304C7EF-D67F-485B-B122-2434E663D6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8C07FB1F-5C14-40CB-9D8F-0E739AE406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CDC1BAF1-FCB8-4DA4-A579-832ECBD6DF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A608CF8B-8D79-4482-89C5-5566729706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4C70D30B-9C16-43B2-AEE3-05DBD5ED3D0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AF4AAB03-CC78-469F-A96F-E1E83EFAE60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8ED5BA7A-63A6-4C65-96F9-9E1EF065DD8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BB4B8907-7A2B-4420-B822-B2C2C0140C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F7E03D0B-2AFD-4162-A9AE-2A4870FE142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2446834E-0127-4A6F-8F2F-AD2E91532AB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CB53BA47-640E-4BF8-BB83-7869AD72DF6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C75A8D35-FA35-4021-A199-7C41C70AB6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1D03640-6884-44A1-BB8C-30F759FD4E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26F82C44-0BFA-48C4-8466-7CADB437EE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D894D4FA-5F88-4616-A006-2B1C59581F2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1731590F-E21A-427D-8ED2-E0C5CC4FDE6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BCBF981E-AA04-4452-9D03-86389153A76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892790BE-2A4D-48A5-AE80-1EA562C508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8A100A9F-EA9D-4DFD-BCCB-615F05ECB1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49E56267-7204-4DB3-9D27-3A327BD459C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D6FEA433-2163-404E-9810-D003D2128C8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2DAF44CF-1EF3-4F5B-895C-AAF5051825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2A3B2DFE-236F-4ACC-A179-FB965DEEE65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9670AB64-C132-421D-8CE7-D45DC40283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77E2ADFF-2B5D-4AFB-84AB-1608AF2627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27EA7181-519C-4480-8733-5DE768C808F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7A3BA72B-F2EE-447F-A4BA-81400022A0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53650E40-FE1E-43BE-ABE2-A53774712D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A8B72944-78C4-454B-9172-ADB35D79621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4EB7B58D-DE49-4FE9-B184-FF853EA416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C66975-6C49-4D7D-87F7-F88C39348C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2683AFBD-47DA-4802-8ABC-DF320F5FB5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E947D7D2-1FC3-4EAB-AE4C-3FF7BB5022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2FF679E0-7CE8-4E5F-9548-C42CDD3F1E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794037FA-1557-40FD-8499-6DAA45015D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2C6C4992-5168-45BD-A486-950E14E89B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2CDC54BF-1D15-40F3-A4C4-0CEBA98BEE3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3DDD001-B93C-420A-9FA2-979AC3C75E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8111E793-45C3-4A5C-948E-E78E01C743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16F64AFF-88AA-4D70-8AA0-C7B2AD6360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E3F61EF1-E695-4E48-8515-AE70CE3D2C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5F06E09-BDFF-4542-AF6A-F4B6F3CD6E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2931EB34-5EF9-4FF2-A9E0-0E1052CB782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EC514B20-CCA4-4601-9385-AABF933632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C54526A5-530F-4967-95EB-83E70B5705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CA6D448F-AC10-4392-A09D-118BA52968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D8542683-BFE4-4899-B01F-D24E2EFB50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6A8DE7BA-7767-4C05-A72A-0DC10F0033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50753FFB-34E8-487B-93F3-3FBBF3F4ED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1DA2DAC1-F550-476B-883E-E853BCFE30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84B3C084-8D0E-436E-B8B7-997BDD3EF12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C3EDCA90-4927-4B8E-9975-5108EF4760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87F51D39-669B-4CAE-9F77-F3708878B0A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80AB2DBC-A726-46D6-849C-44AC446EBBA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3D11BF1-5BAC-4CB9-96EA-D35EBDEF2CF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E9C0A68E-0BC2-4E08-9F4B-DC3E3D12710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7C9CAC24-F1B6-47D3-9C3A-0FC888CF936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88E2F0B2-6D5A-4812-B2CF-87A2DE27E03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F2B4DEB3-4E4C-4CCA-A2BB-8E71542EDE3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61967E3B-F11B-433C-8687-842E3DE5938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F86CF6FD-695A-4DD8-BF9B-A7ACFF8F0B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588D5784-6EFA-4ECF-9F8C-D22CA895A2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9CA78B6B-1ED5-421E-9D14-B8BBCB80B0D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FE9D16CF-1E54-4097-8876-A69AC472790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BE1E0D24-5FF7-4243-BB1D-C372E7E969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F3132ABD-AA75-4C29-9B39-E88DAF4FCE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99954409-4E50-410E-BB40-803A54D31B3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A643EFAA-1850-42ED-B7D2-AFD4AEB94C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ACFAC6A4-CE34-4D18-81FB-5FCDA422FD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B15D7261-C174-4797-8686-5725468C736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E8BB3D30-B524-492E-8C42-3CEC3E381A9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85D5CE96-0DBB-4FAA-AEEF-71AA683E5CD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8B075504-21B0-4AEA-8748-66FEAAA1C47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93182B7E-7A3D-4898-B9F0-F265A2102A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A02CB747-E1E0-446E-8E54-D139BE5F330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9589D229-0EB4-44C7-9C53-308F9DE81C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D1B09418-7D43-4565-B1AA-A8CCFC3181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DF35FA41-4594-45F3-8A2D-3A16E6660C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EFEC0D0A-0447-4EDF-9531-FF54CD6C26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54D48EC0-0CF8-460D-AAAC-053E35DB81C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225D5A64-4044-4F11-8AF6-9A7D311E001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D2BECFCE-69C0-4150-AE23-40882B5D91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BAF7678E-E0B3-4F44-AB34-2D5F6EF1B2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ECA08732-9562-44B3-80FD-22633A05801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A15B4F41-C3DA-451D-BFD0-C6B76AA084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1D55A1AE-F231-4445-BFE7-2479D226AA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4035FDF-8A88-4307-99DB-E59A6783C7D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A123488F-A287-4D0F-AE36-831BDDD59E8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B72E537B-9AE8-4FAE-83E7-049F0BC35E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37220145-345F-48C7-9A93-48FB485F91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17D1AFF6-F656-4F29-AFC3-2652F9B938D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B0B005A9-D608-448F-8394-B2F87E3B5C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FCAC499D-107D-4B58-A405-AD110D78414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E846885B-359C-4A9F-B4BC-FECFFFAC2E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61A50B79-C9FA-410E-9115-75F30D89B4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139E7871-2D3C-45EE-953D-C9D8E28B82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C1036F9C-021F-444A-BC03-CAF148787B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EDE4283D-D29B-44C6-8A8D-8A2A787AEF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59649778-6EB1-4337-8AE3-8A13C92950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1EFCB83A-0DF3-4F82-BEA5-75FF2FA471B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F3A02C9C-44CF-4F66-9B29-466878164A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6F4D13AF-EC44-4B9F-AA4F-AA16A90BE7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76C37E5C-36DB-41D7-AB64-1947F61F41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B8462722-3C8A-4A30-8F1D-83232A76C7F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F9DFB961-85C0-48D5-9E87-2E5503EB690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20942336-6763-4DB9-AF43-4462ACA763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DD3C2D21-C1C1-49EA-A4DC-97B4FD9474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29D05F84-AAAB-4120-9D0F-E91497C3667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8D2F8EF-79DC-4346-B637-7A6D5C959B6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86EFD094-8709-4744-8962-5419CA9358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5F220962-A854-4209-95DF-A179DA139C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E9A5D9B4-2F72-4CFB-B28E-21E7F734A5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4E4E6ADB-4461-4E13-9ABB-AF180B4FD6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11B1D880-4E0F-47BC-8F07-11B8E9593A1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39CF7D74-89E3-4EC9-BD1F-0DB2599DAA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E273D5F5-870D-4E64-ABF7-8BCB690638F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38C980EB-2CB8-4918-B882-E1D5C4DA31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F0B4AD5C-928C-409D-BC00-38507D3F2A0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70CD6A9E-31C2-4E85-B5DF-B0F9DD4893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905CCD30-6054-4DDF-939C-C71948931F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F538AA86-971B-4A14-9BF4-BE67B21E2BB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8687772F-C321-430A-A02B-1FCA5D12FAB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6880F28C-FDD2-4DF7-8A7B-3A297B7342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E1948488-7A5C-4239-9B1E-4EBBE1449A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8167E88D-D9C0-49B9-AA2D-8721A8A54C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6DDFB177-BD78-4525-ABB0-2C7AE9A6FD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A476F952-8D52-4B8F-85B8-9778DEF108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BBEF70EF-A84B-4355-B827-A3119FF6A9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D926BE41-E430-448F-A3AE-F94A8213B77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39152BDD-34A9-4E28-A3D1-D36313CFF90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F151C153-B593-4ED8-A61D-6A53EEFFB43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64AAFF92-460C-4C2A-84A1-89E2F709F90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D21C1220-6096-458C-8E76-15F8EDA9A0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2DEA9278-6F40-4A2F-A6F6-E0C745286BA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C0B31B28-1A05-4B1F-855B-6DAC125A93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F98B284E-6BF7-422D-8175-53042721AE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B8156298-C69A-4022-9B50-D9FCD17FAE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F8D06102-4058-4F69-ABC5-8C3F778763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F0D0AE19-F9C0-47D8-AD47-3F7463DBEFB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6DC32586-A849-4FE4-8626-29B30D4480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82F5E862-CC8B-4463-AD48-5F09828052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86231DB6-4FDD-4447-BE54-A27C4B5F76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EE44F2BB-489F-4E13-AD49-54343D39816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329A20E-DAEC-4120-B540-4EAA1086A7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3B463238-76DB-4E26-80C0-7EE81128CEE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9CA5B8E3-5FA7-400A-9A0E-B21618D0A2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DC637D25-53A6-4B75-AAFE-DC466513F2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124EB9F5-3853-411A-A472-A55904D9C2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356A94AC-02B7-420A-B4E7-449C58322BC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23021B6E-685E-4263-BA25-AAC592764B6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C58BCEB5-591D-44B8-B323-46522142F65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5912FB7C-CDC3-49CC-8E96-734F2FED0C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9CE79AA-9083-4D30-ACC9-B566A76F27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1BC006AC-A040-4FD3-BB78-C6A226D495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DC060C5D-7147-4367-A155-6B3D6F04DD0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8EFE2543-621C-4FC6-9097-10575C0B8B3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581112BE-4E7B-4710-8D1B-5E3A2A66E3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219C65EF-D687-4BC2-9748-5B5C18992D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9FC57C35-B445-469E-9B6A-BD026FEEC80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1F122B7E-26C3-455C-881A-7DA8EB6E9D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7B643FC3-D523-415E-A149-76F6B207AA3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68B5D84F-5D1E-442A-899B-BC5E00B155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4B5B79E1-C156-4636-8C3B-EC48642738E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F1BB01AC-6A50-462E-99F9-4110A89183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77FB355E-05B6-4759-9AF8-6685EA15483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3D8C75B6-E6B1-4F20-B4DE-41967434C6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494B94E1-8486-4DFC-9723-0BBDE97BE5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4D5DF3D7-19CE-4B2D-8EC0-8F370666A9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1F990D2D-B020-431B-8680-B0A5220CED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E7BE129A-188C-452B-AAC3-D66109627E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72C3AC80-3255-4554-A6C3-446BCBA88FA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E94C4594-940D-47B7-8680-B46764A4D3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6FB09A7F-9F2A-4065-A0ED-6B98C0F043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42A59109-6AC6-437F-B5A2-8D21997E4F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AEDEEB12-88F5-4F62-B11B-A9C4D2861F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CAE47AC4-AD1A-4190-99BB-0BF7393CF63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E07B76DC-C6F9-489B-A2F7-1D3B0BBEFC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3F955AB7-5793-4FA7-8EE2-894281C304B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218C13F6-6423-4737-B7F1-D1BC37BC2F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6AFA6E7D-8DAD-4586-A1A8-0404939B2C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FC4F4D3C-7536-474B-A367-0D4D1236898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59AE85C2-C4C5-425F-A98A-ED648D90C2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D5928B22-B137-4FFB-94CE-4CC80AE64F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EAFA80BB-9B21-4EAE-822D-B168806132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E5F05750-BC2D-4DD1-80B7-4BB36DB6FC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F22D3BB6-D35B-4BB1-85CA-8A72E8195F7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62051ABE-84C3-4A60-8DF1-0E9B5C131CC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6600C242-4F2A-4D3D-A6AC-82B054CF7A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F7BCF72A-B69E-43A0-A944-A98EF54F28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AA9ACAD7-4896-4DF4-8687-6A5FF82FE1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8E5DC5ED-E18E-4B72-909D-307F45BC34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8F7E2D5C-F22D-447F-9189-DDFBA1871BA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D18813B2-01F0-4EF1-8012-697B62BDAC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909A0FEC-8812-41B3-8016-9AE3C814279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73055F1C-7731-4CD0-8AA2-6204EC2FF66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7F87372A-49D7-4AAA-B12F-4275FDCCB7E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E92EC48E-1258-401E-A745-1935516878A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747BE498-93EC-4840-B54F-CA0AF915E8A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6A6992E-5669-42F9-833C-0AC9A9E217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3AB21409-C90E-4BD1-9F91-A8E5FF16648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D75EBDA3-AA63-4E0E-8077-7830FE0A79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8CFA6226-4841-4505-9D88-FD7FEBE637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265BD3E0-A88A-4C4B-956B-7DC9693743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C990F5F0-18C5-4C05-8EF9-0416EC2913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79AF83A1-6959-450E-9DC3-227858A8B6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54A6C15E-0EE4-4DED-A41E-35C0AD85D8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CE41F18C-D0A6-4C76-B412-2C6FC16F75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91FBE726-D8DB-43DA-AB53-044F3064F5D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85B51FE0-94B8-43AD-A99B-8861BED534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3176CF5A-D737-485A-BD53-3521755150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B2485AA5-0069-4DFC-A56F-132F637B47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F284FFD0-B4F9-41DA-B500-7EAB2A6C10B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F2CAAD35-C489-4322-BB30-0700DC6A4C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7BAEF707-9514-4DE2-A745-5933B685E2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FCB4EE17-2534-43DB-B3B6-1D530F0C2D6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AC383EE0-077B-4CBC-8954-2334298710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1E8B26A2-C418-4CE1-B619-0815576495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84F1A8B0-F1FE-4F39-A41A-660228FB02F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6C1BBA02-2F39-4351-8C39-4A4E3FCA753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E1EF4520-7673-410F-8DEC-36F0D72A4B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3CAFCBAF-23DB-418E-ADE0-6147CF87BA8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FBBEE25E-5930-4583-BDF6-E2C30616B8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1E2E4E5F-07D1-4DC1-94E6-1E9036888C9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62DA26B4-271B-4403-837A-BCBF05E695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164C2454-C717-4934-85A7-2501CB18B6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EFA5A8E7-504E-4F11-8084-8CD4933E05A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37A27735-398A-41C7-A96A-3711416D7DA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870C8392-2A97-4655-BF18-1C0F64C38E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E31384F9-86CD-45EE-A9DA-F12DE6383E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7D509455-3AC3-4860-8742-BEBC2B8C742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9B710021-2A15-4C42-A73F-DC6B08347CE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737E89C7-69DA-47C8-AF3E-49062C71AA8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82C010CC-ADDD-43D1-BD67-1185F303C7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8239E0F7-D196-4002-9BFF-A7CF26C9B19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8E418231-B22A-44F7-AA48-BC3B1423DB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28A55090-2F2F-4F6D-A066-08BF44D0C8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AB8EEAA5-EE4E-4AE6-95D3-C3934825A4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DF9E478D-DBB7-444D-9704-2B5C7009E05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81B832E5-69E0-4FBB-92DB-55B641573C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B3683F6F-D551-4A6D-B1C9-857B422B7A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2664A74E-04BE-437F-8FFA-D21ADE6DD15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2FFC7445-7254-4F37-A9B4-81138090AD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A03B60FC-178D-4B3B-9F55-939A90C4C8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1E6227CE-133B-4DA0-AAFE-FCD33D8571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25F24914-E6F3-4471-908B-1BCB7108EC9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7C15603C-E8AF-4E4E-8EBF-444EC1C5A7F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4422B57A-90B8-4ED4-B140-72CD6A74511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EE2725FE-6D57-4FE2-BAE6-C32F71E869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3F361005-5179-422C-96ED-690ABA7617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E95DF273-0FE1-4A5C-8267-7FD948F2AE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A21A312C-A528-490A-9A54-F8C0DF6337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6FA2A566-7152-41CF-B82F-5D154AE52E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7790089B-C77D-47AB-95A9-C96CAE0A15F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E8109CCE-AFEC-4474-9CED-67BD365FDD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99CCBCBC-84EA-4034-976E-029EE90904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18616EAE-3D75-47A6-958B-6F7296E19C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5A97E08C-56E6-4027-BA31-B85B5AF04C1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BDF2B5C8-A5D6-40ED-B83B-77D84DED7D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E1A95343-FB83-49FB-AF22-188B2A24898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9C883BF0-9633-4FD7-AEF5-FD2108A7C4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6F35B38A-10FD-440A-BEB4-60C619A054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A6458BB7-3651-456B-8C8F-D1ABD81A4D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345EB75-51FC-439F-9FD6-508BB72BC4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213E02BE-1735-4908-B32A-C4F8B40840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72F56558-E8CA-456E-97B1-7A013A367E0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55DA0282-8D96-48F0-9F72-B19A8012654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15E74DD1-EA08-4255-A8D0-DCE29DFA73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F0873ABE-6D65-4B68-AE76-79E15B85BC6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31F6AF1-1E83-4B9D-8DD9-ABFA1B047D1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72ABF75C-6643-4917-AF9B-E8A6939F75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23E6DD7D-89CD-4C99-B10F-AD0A98C2CA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3C91D44B-3AEB-48DE-8FEB-088862FA31D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C9BD3B10-603F-4D5A-81A2-2EFC8859DFD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75696F4A-C4E4-4E93-95D0-A83B20ADB7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CF641E4D-D1B1-4391-9A9C-152D903E1C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728CC3BC-6F60-44FA-B7FD-CE057D1440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A544D658-DB14-4892-9D5D-DFC7A7AA84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CF58A694-0B47-40A6-B11F-64FF1C369D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2F1CE296-2403-4C99-823B-D09C062015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D1D9C997-20B6-40BB-8895-CB083A9C04E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4F64113D-5129-4FFD-AA6E-FA439D29FB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BE2EA1CD-6551-4D75-94FC-EF3F046D6D5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32B60455-1878-4319-A396-0348849253F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AC7CD220-AA72-42AF-B5F0-2A57E56C06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61D61663-DFCC-40B8-A4C0-B2A427CC2C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2F791CC5-B5DD-48A2-8ADE-0209FF3109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1E07BC59-6B85-447F-A896-0B563DB25C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F5F04DC5-DF1E-4197-84BF-9E942CB4FFB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901EB19-E0AF-4191-B7A3-E28D211A15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23128E-DF12-4D6E-BBF8-FB3166DCC7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A03D11E6-FD91-48A3-BB5F-BAC368747A7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3F5D7C29-C176-492F-987B-AE2CC08ADD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1B90115B-0C47-48FF-9F3C-C793BB0187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96EFC399-8F62-4902-9101-77FFD3DDEF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462888C0-5C75-4D7B-8F02-0AB997CB50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F44215C7-993D-4E88-982E-B7E87A7372E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BB108503-9769-481A-A20C-A5E70AFC72E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F960FF50-4849-4833-8102-5C7AFA7005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D0B8665D-2EA5-4B53-86A8-278BDE150E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6CAED76F-98C2-4D48-B8F0-4964329C80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73C1A1B4-A6BF-42C9-8B3A-49C5423648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B4F37B44-356B-4E50-99AB-E7B03EF9BAC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DB0DEB6E-EBA1-4EDF-A33B-F9802504FD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D32D2A6B-F453-43E3-8A60-57659DC937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BADCCDA1-015B-4430-9878-727DACF240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DBC24A2-A513-4437-B0B6-74FF6504AD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CD779A1F-B7AF-4E71-A7FB-73A28C01C9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6AFDC04E-B2BE-4477-AECB-E7D0910F5C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847714EB-32D2-4363-96DB-578644837F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83769A92-667E-4780-BB73-0D02970150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EF65F9B1-26FA-449F-8604-E8542D30D4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3E55122-5C75-496B-B0A8-5997CAD099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8FF1AB1D-5861-4A76-A44C-3FEC4CF834C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E9ED585E-F0D1-489D-B18C-6A7407D460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5769C19A-1C48-4D60-90FD-16D324BAC23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C1E54AF9-40A8-4295-B59F-CB4A3907D2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9ABC5ACB-5B58-4D01-83E1-C781FA265A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09EACD28-01DA-4F31-977D-812D06C6D8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FEACEA7D-AD0D-467E-A882-24C859C8EF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42AF983F-2169-46B6-B59F-F866BA2FBDC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49C2BD6E-31C8-4587-932A-E365B42460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15A75894-8626-4320-A6D1-149E9BC53E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2D6C5037-FA91-48BC-935E-739BCA0607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12BA64C5-509A-4B40-A06D-99A275CE95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8587B7B1-3C49-4216-9E29-2A369E1C5C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9B38D655-6FE3-40BE-92CD-8D85D9432A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7DDBDAB6-5F2F-4C2D-93FC-54AA130EF6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C64F7F2C-8FFE-4BEF-A32F-F3C92F0A51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68DD8854-09FA-4C6A-BD2E-20B2E374BF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97E343F7-E765-4E6E-A931-B3CDEB45E56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5A790886-56EC-4747-8B31-06250D0761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A014CF36-548F-451A-B9F6-403B1D8145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665EAE07-324D-4CC9-B8C6-AD1B657F1E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EE607817-833F-4DD5-A064-B6CDCE8A91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E086E3E5-70AD-4385-847E-3B856859B2F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231C76FD-F05A-4F65-BC75-DBDFE22B942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540C7638-67EC-4A48-A140-D72B1EEE96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3C9368FD-52C4-4000-827A-8727D78E0E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E4D64938-AE2E-4D77-AEB6-1315B8EF4F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70135805-9607-4E9A-9091-13082CA5A8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23EBE405-08F6-4E51-B726-7BBB0892023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9A79012E-47C2-454E-9CDA-C36D196AC99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4CD3AE18-C2A4-4C9C-964B-5AD6F44927F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F0EBBD3A-EEBA-4F1B-B550-EB4BB9AB41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725FFEB0-EB54-4FF8-947E-30DE2360966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A4EE45F4-01AC-42DD-9205-8D5531776F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6779A103-F89D-43B5-8F88-F035490482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91726868-0C7A-4DEF-9869-855EB0DBAA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C163912A-830C-470B-BE72-7D3A3C97E8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4E3DD694-8EB5-42AE-B1C1-B525B038A3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14820349-28F8-4BD1-B5D2-71DCEF55B20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73AF533D-ADE0-4B5D-917A-42F705ED972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5FF7BD7-E759-42E7-9B52-63837498C1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47618E9C-BD99-43FA-B984-3F0463655B9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0455194B-4FB5-482C-A6A0-FA67CEE0B5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47C34FD6-AACC-4C0D-8BEE-95D30F7AF97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29FAC772-900F-4FFF-BE5D-BDD511F4A2F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E47929F1-1347-484E-A2D5-E8B12752F17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F55ED78D-23DF-4572-8750-160878B8C86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FFDA5DCA-51A7-48B3-B6BE-00360595848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C18D4A8B-4724-4FCF-9F10-D47F51C387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8CA43E44-8A31-44C5-A5A4-0D48F6CCBF2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167416C9-757C-4020-945D-123706DFB92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793F0664-64C1-4907-B33F-92D5C6ED31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CA010CE0-D915-4E43-A372-8BC60CA39B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F0AB04BD-4A05-46B8-9EFE-3D32B6C215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63C1F121-A214-429B-AB6C-23AFDD8898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BD3C5F29-957D-4C10-9FC5-80E48AB19D8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2B40F63E-5291-41F9-9E6A-A95835AA30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BCB6B41B-DFE3-4396-90BA-194D62433F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04DCFB84-5463-4F46-9419-A5F37EACFA8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2F3A9402-4501-4C33-A95B-23F3FF63D5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9712BAC6-1D53-40B0-9DD2-4A2F1E12923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87615F46-0A89-4FC1-936F-C5515F6ADF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B66DFBC1-B2C5-4FE2-A949-B5CF0E17D7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FEB486B5-1797-436B-AEE6-0C25681562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729D16B2-4BB4-493B-9F61-4FA7422126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9C7E798F-C797-4BF1-96FA-130BC552B99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C233BD47-02A3-49B8-8A0A-AFFB32206A2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36A92A55-D341-4766-8EC3-CD9828B2677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2105DAE5-F6CA-4187-815E-FA03DD69A2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58B6EDBD-D804-43E3-B43D-E265138FA77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73D93C2E-B467-42E6-B5DF-3FED37DD91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F812D2DB-8632-4D57-B9DC-8FB24B53D3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93D32135-3AB1-4318-B5E5-6FE5CCDE04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A3944E7C-76CB-4A0E-9404-ECF6BB5135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E5580D57-6A5B-4CCD-9D32-AD411A240BC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16BC53E6-8B07-4845-B8EA-35FBB05916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5A909879-5929-4BFE-867A-A96DD96599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E709FDC6-2FED-4113-B14B-1E3264475C6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4219B91E-26C3-4203-8C19-042C7CE23E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B45FB49B-7DC5-4788-BC35-B83A32403A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3B8B23DB-6B07-40CE-9027-4C7F8A7FD7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783ECD47-F7E7-4B11-80D6-5A194FA3D3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38EA64B2-4152-4262-9B67-9298B75A14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A428B841-2824-48F2-87DF-55CDABF7C9C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906DEBA2-8E6F-4C1A-94BE-7F921DD733A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8E5C9B4B-A3D4-4A13-9ABB-1A011EEEC7F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18C2CD1B-2D22-4AEF-8DC0-AE0F3C38C6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8E511A84-E2F6-43AC-B283-B8BC5615585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58F350EB-CCA2-4ACC-AE50-64AAC65360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0AB8398A-449B-4EE5-B32D-10974FCC29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8AE0AF22-EA98-46BD-8F7D-09BA778990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3F8797AF-894E-486B-BAB3-E8DB27F1F4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95E5DE4E-7D88-4DAB-A727-199815DE78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652DE29A-5CED-4E84-B6D5-B43E7BC50E0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9CCD358B-BFEC-4D3B-9F9E-79FB2F9CAF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CCAA1188-D870-4688-B718-27D6EB3F93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BFAC4388-AB5E-471E-AB36-7052EF76019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B4DA1E49-2568-4080-BD66-AF1C1D2116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5551C23B-40EF-4A3E-ABFF-E5C2B878105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454D81F4-1009-4864-A9B9-C8A2DE20A8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99ED52B7-4F4C-437F-AD93-90F02A3ED3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EB8E43C3-2304-4C48-AD83-6FD3AAED0E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4911BB8A-7F36-4BDE-88F7-B67E5353D8D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0010E554-642F-494E-B362-B3915C5243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599B74C5-7F3A-4C36-9C39-C203AFDAEF3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94DFCE24-CB9B-4137-87E0-73DAF539FB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6A87392D-B314-4D55-BECF-C6D3B2EBA76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F627D910-BDDE-4897-84FD-42D86BD3F5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17EF5295-0531-42E4-B43F-765540F59E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F8DED253-7761-442B-A526-578F0D7AEFE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84E28EC5-31A8-4CF6-ACF0-76A8C3F315C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DB6504E5-A0E0-469F-928E-82019CDAE2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2DD7246C-FFDE-49A2-B0EF-623AA9FD96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21D28017-B14E-471F-9509-F5E7716449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C03EC3CA-26A3-4C4B-AB01-9423EA0CB1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AD7E4417-0B2B-428C-B866-2857869F48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35BE4E7E-A682-4281-8504-C36C527A48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08305915-9F70-45A6-B6F6-9898261E1A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45B7CB52-8B36-410E-9066-D18734E817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9086CCC9-FDC0-43BF-9B72-1BF4BE8CA59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E520E7EF-EF17-446D-95E3-80F359FAA5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CCC2C005-9F43-4F76-9943-4D3C7FDD872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9AFD0033-5526-43F3-90F7-C41BBC8AB2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53FF092E-6924-4526-B3D0-B83A7E5F97F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5EB14A9-51B5-4FAB-B8D8-4506796854D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E3C0929F-17BE-4759-8042-DF48D9A992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87FA5127-50EE-417C-8361-85D2DF8269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158ECEEF-29F2-4B0B-A6E1-5FDBEF1243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9FB75012-3409-4469-A10C-3CAB30518CC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6DDE4716-03EB-403B-AEBA-C01820E86D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E5A17DFB-EE45-4D33-BE91-C7E9D76872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8A63F4D6-9C8E-4C32-AD45-D379BCD1FE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13B01D79-83FE-484E-AAEE-90DDEA7F1C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53F9C244-622A-4470-BF3F-AD28FD2E50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5B1DD216-299E-4E8C-84AA-5029703E37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5990F79B-6BD0-44B2-AF90-E942E6422C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F1B7B34A-0180-4D58-AE3C-120A3E46C39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965A7644-ADED-4D86-851F-F7667D3A23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28FC1ECB-AFCD-47AA-8DDB-6A090B32D26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ABD27F2C-35F1-4890-97EE-EBA0E6704E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46CC5853-5C5A-4C84-85EE-270CC7FC2F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F98835E0-0EBA-4736-85C1-E9262F5CA65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B6109E9E-FD45-4E35-81E7-9130B08E875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9E46B5B8-E367-41D8-A2FE-9A7F9BB216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5D67DEA3-5C93-4774-B8CB-D3B7AB7CA1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8F57D353-4F5A-4B4F-9C6E-6A4B8E2EB2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A11806C7-ACE9-4FD6-BCD1-33AC87C193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9636269C-6264-4226-908C-8EED962BCD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D10B8DDC-4FDC-49F0-B4A4-850CC85637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462F340D-F616-4AE8-B0D7-DBC62D5DE9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E9C16763-067C-40D9-982E-58E6BDEB0F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43EA4AC3-98D3-4B55-A856-ABE6309BE5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FEE7E68-C558-4305-816C-4F7BC163167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F6126E3B-A82F-48E1-9FA1-77A0EAEFBA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B8CCB91E-9289-4946-AD1C-EE16534A94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815884CE-3138-4163-8398-4ADFA30005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2A0687E8-795C-48F6-ACF1-DAE69D96B2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4C5CB1A5-E4A3-403A-BF7F-A5A7E2A6D6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92C00A1C-DE17-45A1-B038-24F8FDC083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0BEE490F-D9F3-4097-9751-AB9CA18D821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FA2B0A91-9A46-4FC4-A996-82C8599D5A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A7342F76-AA49-48DE-B22D-75C87A21779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F0661E9A-FD90-4B4A-AA86-524E319461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6C78C3B9-907B-4C44-A3FD-CB75BC7EBD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10ECF83A-84DF-443C-B40E-3DABD9A9FD5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88E0ED05-DED2-44E4-B16C-15B162F5A3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1788C0D5-E96F-4C3E-803F-F94F0CC7B0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36BA6034-99BD-43EB-B1BF-00E2CB01E4B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5BE31A53-79A8-42F8-934B-E9B4CE379B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423969B4-0D16-4CD3-AF6F-95357D3E77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BDE0D04E-CCBA-4556-AD3B-8A657D3EBF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8741A60E-54E5-4DA1-84D7-9E01656543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5CCA7007-BDD0-4AF3-BC2B-51719894B0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285B2C54-FB4F-4DCC-90E0-18E53D0B3A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46C45AD6-1F8C-4E1D-A428-FCB30BA8AC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BAE9A71E-7E61-45EA-AC73-FD08AFD5B2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ECBB2D90-9D1D-4B08-9AC9-51E5F93042B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182E7E67-DA12-4906-A655-6272A32290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CF93CE74-767E-4B11-94D7-27C039A1EC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15DFD2D0-05E8-4A5A-8195-AC9114FA1C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B3138D20-6301-4199-AC62-F0FED258ECA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4D7FDF7B-0962-41DE-A0CF-4814F316C29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662F3064-4CFD-43F2-B206-D7995A3307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5D3FFB3D-688A-49E4-AA5E-01912BAADC8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CA35AF19-B373-4B79-BE80-5C5B2077A1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1C9AE22F-EF68-48E8-A159-C4210FD1343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A371EC78-7ECB-45FD-B093-905CF6867A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1EE587A0-F6F6-4183-971A-52C5E8C48D2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348C8E30-6894-4488-881A-FE84C6AFF5B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A66740EB-7458-447C-B2E5-EF58E395A8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F14EC992-856A-4CEE-BEB3-38D9B62E26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CCCCEB01-FE98-4E02-AD17-F9C21AB521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CA07327A-5339-42D2-85B5-B880C4727B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8D0D2DB8-1891-459F-A37B-7A3F86D40D8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67076BBD-DC89-45D1-8062-62703C5CF9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2E264CB2-000A-4CAC-8D4B-64C3D0955E7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7D7DD8B7-4550-430B-9B9C-BA4DEC3390B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45AA26BD-679F-42C4-BD1B-99BEDF954E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A2D395AD-FBB2-4C25-BE69-288CE15C90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3460A1CE-BA26-4BC4-99FB-D4C77433035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96B7AAC7-1244-42DD-9360-FF1CF3FCB4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06961A12-BF64-4603-9251-51A02B2E1C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F7A519C8-B782-411C-8321-2C25AD6350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9A6C3978-4DB1-424A-BBFF-D9BD3E588C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D04803BA-DE11-4571-8303-425022A967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9DDCAECB-7EFE-4428-9003-A5EA01CEBA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05CCF8F3-DCDB-47F0-A7E4-75927A57C6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25452BC1-AA61-48B0-8F13-ED0FD3E0B90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2BC041C9-5553-4AE3-80D0-FD0B15CB2D8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42FCD3AD-0425-40CA-83D5-212439EA62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0A9A919A-3DEC-4CAF-AA96-494F344D75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6AD9523E-54F1-4DD8-B7B3-4AE132C049C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23956102-0A0F-462C-A82F-982F73BEC1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2D21923C-E829-4BA1-92F5-955FDDFBE9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7B0A05B9-B544-4BDF-B846-F44DD4FE00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4DF1373D-0C1C-4089-A783-5B6B6D31998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755F9225-5967-4DA2-B2E7-DAAB2C4B28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366CA709-9B08-41B3-B3BE-F39153413F9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3723F13E-F34A-45F4-A2AD-32A7834B6B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776D0E58-20A0-42FD-9C4F-D32732D112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268E2F86-E5A7-4E11-8644-DA998E12EE2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B00D0497-9922-4AF6-B22B-1C0F88064C8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8E398349-30F5-4759-B76E-D654F8E350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EAE9ECB9-FA0F-4FDE-BCA0-7B114454E93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ED8FBC60-66A2-4A5B-97C7-D1F91446C6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CF28BBC9-C051-4373-AACC-EE33E61BFB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F64A8B47-84D2-4B0F-A6F6-402E316600C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2E6F22D3-FEA1-44B8-A5D0-76E53F5F49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4AC2C1B1-9698-45C9-A648-01FAA2159FD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24BDFB8C-98BC-44A4-82BA-7224021AA4C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BDDDCE76-1E58-4906-A8F7-34AF2FE64F6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89D79F7D-490D-4040-A85B-A1F1DFFFAD8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4809A278-3115-4633-B389-9DC0EB963D1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F76A8ABB-EAD3-4C98-97D2-C65B88F874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8BF4E19E-46F2-4142-BFA3-FB570D4F7A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22A0B1A7-185F-40BB-B355-DCBA45BED83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FE6624DF-58E4-4B5B-B94C-BF7B59A11B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68E378CD-8253-4E09-A929-9EC4E3CD81B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1B1F496A-D9B6-4CE9-886A-C29A1E10FF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2024A7D3-1509-42D1-BDB7-0C070E062E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C87CD4F0-2E7B-45A0-AC41-E2A0CDFD4D9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E41E8C1E-7F18-4FE3-BAC3-0E031263C26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EC1D0225-FC18-47EA-AAAD-E22CC4C3861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85B1AA42-05D9-46C1-AA97-1B46EEA3993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B07181BF-90BA-41B7-9C10-E282C2EC91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7FEC5E09-E61F-44D8-BD18-56ED097D49B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D7BAA2A9-81C5-4A07-BFF3-A5C070324F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55070FF0-00FF-4671-9697-9CEC4AD1C7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C33FAE02-A023-47D4-8318-A729A05962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AE4D2831-EADD-4511-BA17-39E8315B60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8AF06030-04C3-4BDA-8DEE-98B5D2DE514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9C59BEBB-B2CD-4035-AF0D-6CD660B5780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EE1C4BF1-CEEA-4133-AA16-12F2358ABC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C0374B5A-27B7-4725-9911-D205BF1AAB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836A9AEC-8B57-4480-B373-AA62B02B2D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B10F1FC2-2F98-4F17-B45F-669FA05280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7DD8276C-9D29-4D80-A763-6D18DE62B07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CB0E1685-BDB8-4BFC-988B-1CC92F1ED9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EC1855D9-E3D2-4F75-BCA1-60963713DC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06A3680D-788E-4381-A0D9-226BEF23FB6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A48FFA66-D171-41B0-B1E0-1D1E31015C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171DCD41-8FB7-4D86-93A2-9A32E4BB4F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2F4DEAFA-1169-4127-9269-E1C00EE804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C74C04FC-D715-4556-9420-B8766C14CE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1205FE23-4CF9-48FE-BBD5-4B3C0D1B73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C602F5D2-F24E-4B54-8BCF-70085634E3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611CBCEC-2A2E-4077-96F1-6651D6ECAA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0879536C-E3A9-4AD4-A569-B6185DA24F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C697392E-729E-45FC-9ECD-7DE2B1417C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425990A4-EEB2-4761-A179-A668F886BA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FAC38D2E-35D1-4C81-BE75-BC7223C067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DD0CC2DE-D324-4D61-BC5A-B3948DDFD35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191630F0-AF16-40B4-A74F-9252BFBA9C7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5BA86613-5ACD-498B-A96A-09D1A1BA56C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D741AEAD-2E55-46AD-B750-4B58B9DBC5B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6A920890-3693-48AD-9D48-700BB811E4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3DF1854A-4222-472F-8733-6295A967BF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63B5580D-BB67-4902-859C-2ADCA8E992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D199B1C1-33B8-45D1-A28B-8D61669A4C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D2910FA4-3BFA-4C5F-A0A6-F4DCDD1AE7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DECA4526-A35C-4000-B313-03BF1F4DAA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3B16914A-5C80-46FF-A990-CCA7401FF3E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B5B9A0B3-C519-46BF-B2CD-7F5C497DF34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259543CE-E846-4808-B787-FD40210592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52EF26DD-58BB-4BCC-B13F-05863C19C71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BC477EE4-062F-4A95-BA3E-0B0D908DE76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ECAA2A0E-05F3-4EA9-B162-41EF3ABEBD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E4517797-D0D2-474D-A472-977A13F083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7779D6C0-3012-43BA-919F-7AA9C011D3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C0DF2844-A7BF-4DF9-8559-F2C5F6B2EF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BFC20954-3CAF-44E0-96A1-337709C8B5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79367915-B8E3-4BF3-92D1-135017C695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696958F6-924D-40F4-9891-B5D4C2FCB9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58E6FF76-6946-4C96-8BAC-DE18993646F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90202684-F2D6-45E9-82DB-9D75AF24F3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E0BC4775-9530-4440-83F8-CAE120B32B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30711D5D-978C-4090-BC69-9A43149E02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43C55D8F-A10B-43ED-99F2-5B4D24A679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B8BDC960-5C88-4CAA-BBE8-BC97C02BAE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B372808B-F697-4A3E-98B3-87DEFDA6CE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6E53FD94-AAE9-4EF0-B782-9C2F4528A2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50D32DF1-DBD6-4D40-B5C4-DE636E3462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FA49251-9127-4A78-90C3-5EF5AE8EBF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F7800180-7EB5-430A-9CB0-39F653D418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93A0AD3B-6337-49ED-A08D-3351E3EE2D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ECE33810-D325-42D2-B4A9-FA89E135FB7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FE9C5939-E753-431D-A3F1-67153FF3B3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849D1EDC-8639-40E0-BD76-499E7556AE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F9F89B8A-6327-491F-871A-3ADFDF5DB0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0BFD8A5F-99F7-4780-A302-F380304B6A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82DD0F16-D8E7-4D0F-8132-E2B02CA6BF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6897CA70-0912-4A5C-9E8A-429991AFA0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B5F70AC2-6FB4-4CAF-AA25-25B25EAE2C8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4EC24E7E-7A96-44D6-99B0-72159F0E66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DA40BECE-04A1-4931-8B18-BAB5353C74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8D602A24-0C95-47D5-81F6-9D5F0F85AC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D0FD8EA9-B46A-490D-B3B1-81915911A4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63F6780B-2922-4B27-AB24-A9214E109A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1415D14F-B4E3-4B83-B6DE-DE09C35776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B027541B-B947-4F5B-BD2E-9695B26C10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405D6F66-E785-4E6E-9009-E4C9D2AA891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A3BEB1FB-B59A-4D36-B2B7-746EDDB9F28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6B0D2759-7B6E-4E8E-8108-DB757CAAE03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DDEE9D49-F208-4CD6-A54E-35D0DA92E5F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7E1AEBD9-AA29-41A6-843D-350D4F0D38C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2BA0817A-C4AA-4A70-BFD5-12F5E9A532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6948CA15-C02B-4A07-8150-B8C1C267FA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16D27459-3536-4588-BBF8-1E9EF6B396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3CD022E9-C01E-4593-9BC3-C10101F24DA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38CADF16-A8E6-4FC1-9018-56CE0A4602A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22F409D1-21C8-4957-80FD-10A06A714B2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329E88BA-05AB-4469-AE81-9D40FFBF63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AF8F995C-ADDF-4687-89FE-A1635C38D9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1E1AF74A-6ACB-4CA8-8A43-BCEFCCF712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31A504E8-1926-4369-9146-4F1A4817E43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CB9077C-F5AD-4231-A5BE-53297570C9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E4D07160-BF9B-4B5E-A3A2-2DC9978E83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1A911C2D-C8E7-4D78-9012-70B4CD144B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27EA00E6-677A-43DF-B62B-D381E807350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7A84BE8C-1E9B-4718-8E79-7D72289466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F74209D1-CA56-41C5-96F3-FB53F5B2305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270C229A-671A-44D4-9154-19C4F017AF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1E3E9DEF-5446-4B10-8D66-A970AB546B2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2FB23071-610A-49AD-9B11-66196C2A008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6B2761AA-934A-47EE-892E-83AA0B7EC6E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815C1AF5-E0FC-4177-8B23-76B07D02EC6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EE0634FA-85D2-447C-AC07-47398511BC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326321E6-01B3-489D-8390-646F745E6D0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3FA608C0-5F38-42E4-A3BB-7E485F86235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08D19800-805D-472D-9A27-617347E7B2C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4875D015-9D51-45C5-960B-B34B31940E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9429F1C5-C102-4D1A-A8AA-4988E8AC22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58B73AE1-9AFB-4061-9AC4-B51962F95CF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B77302E5-9FEC-48E9-B9EF-9011DD66787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14ED9336-C64D-4AEE-B1D9-A681613C66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37B527FF-E60D-48DA-B781-C6C8AFD1F42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9D32DD68-BFA2-4D51-966A-45ADC9BC98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967179D6-85CF-44E2-B879-97654161DC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902BD2D3-3E01-45F6-8107-774B0CA6BE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6B5CA81B-8586-4744-95B9-3E220A407A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DEB5F76C-F05A-43E8-A049-C02725D36F3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B38059E7-0DEB-44C0-A394-847379B3EF7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A72B4450-C4F4-4697-9460-42E2E8473E6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A9FCAC47-4496-4155-A28D-2466D48DAB8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87EE1026-96EB-47C0-98DC-EB27B895280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324F57FD-42DE-48D5-BF8B-116450B67C0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C01CF0D5-CA1A-4A39-B35C-05D9A5CA318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2D883BF9-0016-4756-8A55-06507CC211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1EB8BDA8-4779-44BE-B382-3668DAD605E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A182C5D2-4D49-45A2-A872-1D96361D89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56E46412-004D-4B61-9182-3C738D4C731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838BDDA1-B57D-4884-916E-EB3108BC476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04C50EC1-5F23-4C61-83B6-DE61D2860BD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8B9465CE-D274-40A3-A5E3-9BB2809816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F9312D4-8127-4251-9143-33E50845CE7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4CE78B95-D076-47D4-AB1A-A69BB8E566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5915C8B3-971F-4180-9A3D-0071F2B4B2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7916590D-AB9F-45CF-8ABC-689E3855BA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A66807-5427-4342-9CFF-2403268D2E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1B14659C-7261-4159-A0F1-F7270770B5D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016B8AB3-F41E-4FD9-862A-2E0F55FE7B5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598738C4-7BD1-4857-82FA-ABFD00DE78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202DCB7A-62B9-4139-850A-3330144D441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312C6858-175A-45EB-90F7-FC41FE004D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835CDBEC-693E-458B-8A80-89C595F158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D4877789-023F-4382-9015-8238DA50F6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77A70B83-BF9E-4D5E-8564-554F23E5A00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E50E7CA4-392F-4641-A71D-54CCBC65C9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A0FAA29D-F4A4-45D3-A616-F4CC004B36D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DDD41FA2-0097-4E1B-85AC-9A45E63C69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675C4A67-4AC9-4B63-BB0A-4DFFBD5EAD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5E532331-56C6-472F-9CD5-F36DAAB242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B3F9D1AD-F05B-4F97-8224-7F1C594FC2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10915B72-5A72-4BF7-A715-B824483C7A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960F8A1E-81F6-4391-BF99-13B8172D10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3560227D-DF6B-4F3C-8CB8-DB1A2520A8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FC52A6E3-0B4F-4C92-9317-41F57C5F06F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40D5A455-FBCB-499B-9BB0-CF7F84E54F0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EA09C7EF-90A6-4D13-9EC3-798228F4A03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6811D28A-FD08-418F-953A-325CBC7EAB5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A3C27470-1DC5-483D-B6A9-283CC3B5F8F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614DAF5D-2F35-4826-98D4-D924B17685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2734B958-DB1C-461B-A47F-73B5F610139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91FF3DB8-10FC-49F8-B133-13D4ED8FA2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EBCEED89-4143-41EE-8052-0997CAE63D2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5449EAD7-8B38-4935-8165-986A5B0B39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CA08D0FD-9A3F-432D-8AC9-BD63B0BFEF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D01E6698-5456-48A1-B064-265F8692BE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1F4AC0AE-3955-4195-9B16-82038DA351D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A7836B39-1681-49F0-A1ED-D69866D17CD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340DF997-E510-468F-9FF8-F0C03EF031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76DF74EC-E6C0-4900-A48E-5B7AA38DD32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9A787560-74DD-430C-BC29-B11556B6C6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BB451AC5-F52E-4FAA-B1C7-FBA79CC1FE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EFD91CDE-184F-40E1-B264-9F3F5E4C3B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71406F30-C47F-4A8A-B15C-202BE87AC35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9AE87716-0BB1-498A-9E34-A1F3F541F4B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9CB59F10-4820-452C-B292-B54DD68353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2DDBD2BE-7E88-43D8-B808-66D7D15759F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7F47D006-9A48-494F-BA15-D94E218733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8A0BF08C-0F35-48E5-B4B9-C363B8F121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D984CE7D-A58A-4FBE-BEB8-BA7DFFAAD7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B1CB05EB-F1E8-41F5-82EB-F76C44E62F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59045924-DCC4-4D79-97E3-9EB85B2A90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061192D3-CF7D-4CEC-8498-D713BC0CCF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B291EE56-C39F-4533-9277-71225026DE7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8E180063-F4C0-4B75-8AA5-820369309E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18367008-6C50-40AC-8555-19A6AEE782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02B76617-3286-436A-A813-A86B97E450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2B29410D-81D0-4A02-AAE9-73FCA1D36F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7D018AE0-4965-4F90-B875-B5578714447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3C151BB2-44BB-478E-A37B-6055EC8CD5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31007BF7-DA48-484C-B231-9BD519D2C5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CD8C1B64-E4D8-416B-A072-1E24349DC7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DBBB3468-01AF-4C4A-865F-D321FC28EA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7650A0F0-E19B-450B-8345-A39F40F1DC2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41479B4B-9F56-4646-93AC-CB2FA60B48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6D9F2676-1C08-462D-97F4-7B0DFF3CD69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30AD821B-8FD2-4F3E-899C-9878BA7D25B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919CD451-88CB-487D-AA2D-61FA07C4B30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AFF116E4-3B16-4411-904D-4E780A9303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55B6CAE1-7077-456C-9C36-F4443BD46BB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5B0452D0-7592-40EC-B1DD-E222030BBC0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D4F21BAA-ABCD-457D-A509-B21A8AF145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2987969B-AB54-474F-BD90-E90A9A9C568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CFADD566-A865-409A-A874-57FCC453EE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C4B2E2A7-EE64-44DE-AED4-2FBAD1B6FD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C131FE8E-0679-49EA-8EB6-AF5079709D3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F3350650-1D03-434B-A4DE-DDE7808B62E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E433FFCC-FA7A-4618-8C31-AED22A0AFE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1D7B20EB-3DF9-441B-8AE7-201BFC594D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F4F58E31-E6A0-420B-8DDF-F4123D54D31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E5AFE7E9-234F-413B-8ACE-76A8F670D6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F30C5E3C-D7CB-4208-B9E6-140575EA74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CE558B4F-A034-45F7-8C4A-169A79C16C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1E485073-7095-4E76-A9BA-3B263846A3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4BEFAE7D-8650-43A8-BBF1-DEFF48B59A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D63E821E-D9CD-4FEE-BD98-F6CFE41008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89F89DD1-215F-40F8-9646-F0B8F925A3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EBCE47B9-AB79-450E-B5D0-0C36EE44E1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12DE064C-2B0A-47AF-AB8A-36C1C0498B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FCDE2896-9761-49A7-83AB-9105DF3DF8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2C8D73FF-ED80-41E9-8FF7-57F669B37FE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FD4090C3-05D0-4F09-B826-266F1DF515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CBC91814-8B24-4745-AF37-359647F956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B027CB44-9A32-46BE-B365-515D9114025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B62D443B-FCAC-4CC4-8F93-E7860803365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BD05B06E-49FB-4A03-807A-9038ABE0941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A6DE345D-D25D-4D44-9EF4-46ADBAA07A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88C4AD8F-9EBA-49FE-B334-E1D1EE46E1D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8046854F-FD44-422E-8444-EE90FF09A5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5CD094BC-0265-4024-BEC3-40123C93E1E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A4751F46-055F-4039-B02D-33CDF1AA94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B4B4D75F-7E3F-4EDC-B08A-2B1FE1EB8C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374EA095-55A0-44EF-8F65-4CDEA522CC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F0E49A3E-1AD6-4BFB-A541-DF13E92080B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2502708D-C684-4FE0-9859-8EFD3520B52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8C197AAB-5F6B-4466-86CA-2FA9116282D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2E6F36FE-9113-47B5-8BD7-7A527AB7B8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FC4A2C42-5D21-46BF-B5D6-59577E5B08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E3AFBEBE-2BD6-4C07-B890-7576B2E2AA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CD3A4A07-B069-4B16-A048-A7C073A2FB1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9CCA0B55-AC9F-47CE-AE34-90952BB04F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6E51BE9B-70A0-4E98-990C-23ACD390613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AA11E8EE-5528-4178-BF20-F5CA0572C4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8A66D3AA-87D5-4C67-ADDF-E710F9CD968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A7009E88-9E2E-4CB0-A6A2-8320BAADF1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4CF28424-2861-4A2A-9B72-A51B9F78B5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4DF6A757-6DD4-48BA-B8FD-FDEA81F814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FC051D79-317B-4C5D-9B52-4048DB2561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21A8EB0B-702A-4B67-B18F-CB7F11F426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3B9EFABB-89C8-4D36-881F-627700ADEEF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0AA479DB-4DD8-48ED-9432-E98A379F300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F1CE92BB-33E3-496A-B71E-0DCB767FF1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C78DC8EE-3AE8-453F-A9C1-87F3F55719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6F2DB013-6BAF-4807-ACD9-0FBD4587C5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BADDF956-42B3-4D73-AD9B-FD13878CAD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BD1A3EA8-580F-4967-9C67-B5B52C1040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5213FE6-8F93-4F85-9B25-52F8626951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540DFC6D-807D-4A2A-AF44-F1AD2AA2969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FA4A74E7-F33A-4F74-B97C-4DFD11ED7A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BA3FB046-79E1-4F13-B096-CCBDDB567C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C1FEC23E-5C27-417A-A061-C90927CCC9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DC01F93F-DC0D-40F3-9B5E-558B662369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082B8132-6AAC-4616-828C-F63763E006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17CEEAB8-6914-4EEA-BFE7-70FD58D8A38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BF75B1A4-473F-4AA7-B8B7-34FA5FF934D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59B6B26F-7DB1-4399-BA7E-636F714ED0A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08CBD5D0-82E6-4D74-8947-ECDC59BE6D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920A49FC-B450-458D-AA70-C3E198B910E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E6FF6D76-FC57-465A-9B32-0A75447A30D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5FAA4810-E8E5-478B-9DDD-3EC9138D07A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694816E6-9E10-4AD2-AE4D-1FA0213EA4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F6A75BB7-310D-4E55-970C-7BDFEB36EF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7408DCE9-785F-4EEC-A9E8-42B2B49B3B1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4DFCCD2D-3247-445C-B390-07C162A1BA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4518C3A4-7019-451E-AE7F-D70734446DC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385716FE-4EDD-4593-8D8E-E042EFD7FD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78C095DA-ADFA-4902-AFC1-0E5E162DB1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9591C3C-7ACD-40D1-8B37-092921783B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965BAEA1-8F00-4C21-9A39-9E14D746E1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E4EF088D-134B-4521-B45A-E999B54A9B7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7F93FF5F-99B2-41D1-8239-EB09F56061B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29F1E8FF-CDD4-4E42-BCC0-D65AD2EFB3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8F6882DC-5418-416D-8210-BB96BCC2753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F4DAAC48-2985-4812-82E7-48B612CE988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C3AE2AE0-C1F2-4479-BD1D-3EC45121BB5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520459D4-0337-4340-9681-8D83B46569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835E7852-95EA-4815-9446-B5B35368EB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2B407C1D-FB17-4924-9265-CBBF01966EF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38F84A3D-4722-4B0B-8158-B17177A1C07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7D46EFCE-23D6-4ED6-BCBF-91380DC1AD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8A213901-DC22-4F0A-B339-E4F1C7E10D8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E45702E2-D4C1-4692-95EA-86FCBCF4DF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CAECA772-A989-4F1A-95BC-2F8A3EEE1C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A9E54C64-F72C-46D3-B6A8-6DAD0EA7F8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04CD27C6-473D-49C9-85E4-01CF8D9123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7D590E78-9637-4745-92E2-73047EBE90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99519136-E41F-4CC4-86CC-75CC0A6DE18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D124C574-EE78-4706-88BE-AFF951834C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AEB892A7-C207-4E9D-8B40-76A1167C635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EE690CBA-362B-4C71-85E3-E33709A2C5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8D8AA41-2830-4BB1-8384-84BEFDAE71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4279B104-A310-4E08-AE9C-A0B5A950C0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DCE2BA72-C47F-413E-8E70-BD8CC355EEF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48F59A2A-D3AB-46AC-BAF4-FC4C4A8068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E5B062F6-1F82-4CF9-954A-9CFCE9074C9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5228A5D5-91F4-43AC-935A-634C1F88B30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30F67C3C-DA31-45E9-9DC4-BE782043663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442A041A-1384-48E2-B10A-21878A49F4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B65F365C-C4C1-41EA-A107-6E38732B46F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14E61762-096A-4B8D-A0A2-DFC4C0358A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33278819-9FB9-4000-B008-54EAD83633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EEA9BA7E-BB1E-4E09-B698-FE35DC3152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F047A6D4-04BD-4B2C-A8BF-3C039C6853C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E163B591-3DA5-4DA9-A4B3-ACAFDAEA148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AF621B88-17F2-4C83-A864-30C31BEC022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3FCA1C25-CFD7-4382-AF00-D8A410D4EE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EF165FDB-85F9-4DD7-AD5F-ECE8DC8B57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14DC557F-01EF-444B-8CFF-973DBB74F1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9841334B-45A4-4D21-9E43-8F4D2623B1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30EC72CF-2CDE-4F08-8E41-764E84F55C1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532F9AB5-BC7D-43CA-8D2B-91105B2D7FE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355E25BF-AC45-43E8-867B-CE393516C7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EC0B4B0C-ED5C-40EE-9BBC-F618A0D32F1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79132F6B-B1FF-4EB1-89F9-0114A787FA4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A68F8C4A-F98C-4B6C-A026-CAA148D9185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9A40D835-93A8-43D3-8E2D-18BBDE67889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6C2A27F1-4E73-45E5-B9D4-8315393AB35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AA5DB191-BEFC-479E-A61B-24C223CA78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CC5085D7-40A7-42BD-A68E-80541E232C4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110138A8-359C-4FE5-AD09-20CC6530C49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424E379D-9EE9-4AF7-8220-547AEF997FF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E8E7BD1B-DA9D-468C-8A8E-9848B4A6F2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EC3349FE-42FF-4745-A260-F3EB79F082F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28BC61A5-352A-4634-B1D1-12EA231001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8F4725A0-4428-41F3-B0F7-E474B9B39A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61F7F696-01E2-4537-8BE0-27C085C1B14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84A91B30-A445-4196-84D9-D7C86D7440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AB1C743C-7A49-4C9F-9151-BA1B04A5F1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412656E1-9DC9-464C-AF78-2FEA9C4DEB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36E20D5-8ABD-47AA-90E5-14C24555249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83ABFFB7-8992-4494-B9C9-293C11B05C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507D6286-1DBA-4CCE-AABD-6A17D207F2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506955B-377C-4CF7-9C4B-C77DBD3C083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2C43F48D-7BC0-4446-BDA0-D9A5EE7A201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41CA1FD-477D-4E72-A522-B62C97DFC2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8BD90A63-8A68-4C98-869C-BBBAE0BFEBD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81284C10-0C1B-4E8F-B923-FBACEAA7F5C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6BB46570-8CB2-48BB-AE3F-77A325E6CB5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EE93E820-6D5F-4632-83E6-56DD605A0AA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D17F53C6-5DDD-4267-A3F8-178941C6370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577B4DA3-5928-4336-A8CB-0EEB40A8D7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C9E0D474-9D57-4534-B742-90CE67FA83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C1569DF3-0E8C-4E01-88EC-02A62F6C771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1169E7BB-6259-4215-82A2-AA07491B6D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88D47FC2-C8CD-498B-87DE-06A02EE390C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1C6C5F0F-D02C-4D30-8BC2-FA2D38E9C0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FC755A67-E9DF-4979-942E-F6208F68CA1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C7C0B208-FA68-4B30-AFE2-EFFD399CF39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E0D506D1-A8DD-46D2-80EF-2540CBAC52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192013DC-6C42-4D4D-B493-B95BAAFEC8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9CCABA56-AB8F-49BC-8B46-756FCCA54A9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67AF70A5-072E-4067-98C2-C1FE560B733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B07859B5-7F98-47D7-983F-B8A52B7061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F9EE6850-CFF8-4404-A086-AA1C1A9DE5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A6616728-9FB5-42A4-9338-84D46C7AFE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F6310623-E822-4EA5-9F52-10E4843C840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3C029013-9F15-464E-A788-3390318C62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5BE77FB8-4906-4B31-8814-1F087E2AE9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6A84073D-D2D7-4ED1-8960-FF478812BA7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65CA530B-73C1-4AC5-87AB-71D4D7A5224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8C5F78BB-A262-4ACD-90AE-A17C1A70C0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9285E56D-F70F-4574-B7CB-A54CAAA19D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5FF299C6-3472-4A7F-ADA9-D0285EE3DA0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9A9F819D-6795-4CAC-B841-5FC84DB461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53B4D7AB-1784-47B9-9474-32FBAFF5AE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600FD2EF-793F-449E-94F8-4417461C25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612B5A00-CA81-4108-B0E7-D60F94F9C5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76690609-F364-46B9-8CB4-508CAF9E92C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4C07A2FF-CADC-43AD-BA2A-CFD96E1B7D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9C5A07B3-C0EA-4B99-A3B3-6D191D8A2D9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96E6D753-B958-4045-BC29-53C909E4AE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6A49F91F-1383-4114-B650-7E2016F7822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A90C6727-65CA-4307-B739-51D632625D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FF9A95EB-069F-46E8-8CF3-47FDF70F075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7B69A499-3B15-451C-B922-BE7145B25A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2FC82E92-E1D4-425B-B389-98A9277B0B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784C4C47-952B-4AE1-9DF1-36932A2756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44509793-6960-40B9-9E8E-E3933B8B78A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2CF3EB2-08EA-4970-B787-670546B88A9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A2CBDD43-A6B2-4218-A1EA-37F613F6EC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88D087CD-AE99-42CA-B409-F44756E89F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62E7C514-CA68-4B0E-AE2E-424C5837492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A446EDE9-A3D8-408A-83D8-F28817781E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E3C2B4C9-BA2E-4389-900C-66C8F3CB20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34BEEFF0-4E13-44D3-B0E9-3308D8B43B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5E19C670-562A-4715-9D20-2900ED47FD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86130DEF-8C58-4D93-810D-D62769E0EB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EAB8707D-2944-4523-843B-AD05EE56AC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7D442D92-4C29-4D76-99BF-6985E77615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64A16359-B604-43D3-9CEA-37361D1F03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29971035-0283-4913-A364-6EF2DC3B17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9C0D0418-DEDD-41E2-B531-EB77FCF2FF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1FC76E41-646D-4609-8E65-E33A26208D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454D2876-2DE7-4547-95E6-09B766530F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98123F1B-866A-41C4-BE55-EBE2A40786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6E809EC7-F874-4577-A158-DAE74DB610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5472C525-1ED3-45C5-A30A-9BB6D12803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ACF87466-0D9F-45A3-B47A-12AC054A4C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E84A8F3B-2A08-4B57-9FEF-399AC3A6B6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44056D9A-E33E-4240-B00E-F4E832C4A54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7DB94DC4-B43C-404D-832A-8F28CB13FC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0B0A6349-2307-41B7-B914-B6D23292B60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1FA993C8-7ADF-4D34-9D87-9393EEA92FD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8109008C-58A3-4BE2-9C03-0EB2FF66A4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B77DCA5E-C9E5-4634-8120-67DBF13CE89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496F5D56-6D2E-4526-B4CB-D64E9BE1BAA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98C11BCD-77E4-4263-8F85-62E4C78BABE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CB250A8B-9A78-4F6D-9544-20791652E44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196B69CC-43BF-4CC9-A76F-F47E8FBA1F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C4A8B00D-B5AF-43AD-816D-E0511F71E3B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25FB37D3-BC00-485F-8357-72A854D3141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91A8458E-43AB-4DC9-8F44-BE24D9CD1E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B37A5DA5-F027-4D03-BC42-FCBA6FE56B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208F152C-9C6B-4C9A-B941-E972A2ECB31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1D92ED64-51BB-4D41-86E8-ACB7328E30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2B382D17-BB25-49A2-ACE9-42A2700BAE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9F17BE49-597E-431D-8B40-52A2A29A302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552A3FA7-0AF8-47A4-8523-8A969A1EFD5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E6835CF2-0A10-4DA4-BE91-10E719E208E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FFF5FCBB-3183-4847-8963-F359EDCD31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56A7BEDE-6BA4-4CCD-A57A-F3EF2797A3C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558CA38E-6198-4030-AD66-CEA8F23307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71CC1793-2C23-4304-B250-A627F3C3E2F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637C8542-7324-492C-9940-3B858844D78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1C86E632-6669-4775-A47C-01F34BB5D0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27FAB984-735A-4741-921D-E4D663398B9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E88221D0-4CEE-48E7-B4D7-F2DF8CD5FB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7FD9B871-FFD2-40D7-9D57-711B6E7EAC7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590BEC5B-D1DA-469B-A9FC-3D861D527C3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80957A95-B108-470F-B289-FBBF275D0F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53A06A78-E45D-4F3A-A9AF-940892DC28B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743EB5A6-8903-4E5F-9398-7CB62077880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D94A3C01-F2AB-4C2A-8FF8-1F3E6B6224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B3A8E087-8D99-44BE-AEF9-5365294B72F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331731FE-8BCD-4CC2-B805-94D6A199D7B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50B2556D-66D0-401E-A0D8-7C2D827680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BF29D1C2-935F-48C9-B03A-8B80AD4936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FDBED0F7-A16D-4A79-93E2-C28967D0BF2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C05514F-F855-4D80-B684-65F530BAA3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B52DDE12-F36B-42E8-9855-FC50F50E98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C8EBC603-DE0D-486B-AC04-67F3F791E8C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BE6FDD2E-9538-4550-A47B-DCC77A89B0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16834DD5-0CBC-413E-93E2-89BA640E0AF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4D07761A-8E33-4D40-BBD1-114E903F033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4113C553-795B-40B0-A913-105E6C9C52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E1A0E7E8-8122-437B-9E38-6B3A8B8EA4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18015B0A-2F3C-4E44-869E-7039D57A31E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83B602EE-FDC0-4AB5-9D5A-FA9EF0C3F2D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6C504554-20CD-41C5-BE65-D3408A260E2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A4AAA1F1-7A7F-4588-A8EB-77CF2ECF2A8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34239D4F-8A4C-44F5-A09C-354CA6C2152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8417CA10-5830-46E1-8674-7CFC897ACD5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917C71DE-6F50-48D8-9423-85E634F2447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F396AF41-A48E-429B-9002-C5C54DA55BB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3D17322C-EF2E-4B71-9C99-376B3597FD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3FD63EED-1670-4C46-BB10-6AB8F06C26C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1FFF2290-8806-4835-BA22-B75230AA95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B44917EB-3B7A-4846-B87E-7024D619BFD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14109EB3-5C09-4F3A-A792-13D2612EE9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44645A46-0D91-44BC-B70D-8056F374D09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AEB31921-D499-44DF-A988-5BF73DE106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84F2C60-FFF7-47FF-8E86-D9E5278AF09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0C4A385B-5E9B-426C-BDCB-CCFA23CCE2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E02BAED9-9460-4E96-9878-DD1177D520D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C759810E-E95A-4FB8-83B0-6824856232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D4B40590-046D-45A5-9E29-4F312CFD5A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2C810B0A-9794-4332-9D38-A5FFBD5FAAE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7D1462A2-59F4-4CF4-AB4C-F4994C8443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B1B51D15-87A5-4DE0-8E6F-AF354B39A5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AB3CCC84-49EF-40BA-8B69-FECFE8791B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8978BC9F-01AC-4D43-B1BA-1DD08B1D9E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4EED49CD-457B-4E4B-BB65-60F155F6DE5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3D49EE22-DBA9-4C60-96BE-688A236BFD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77361588-563E-4404-84A2-A62181F2EAF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C89DFD21-ABF3-4FE2-AC05-5AF71C79D67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D55231FF-1AD2-4EAF-B0F3-796E4A7B2A2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7F783473-565B-4DFD-96EF-3B3FB9002E6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9529447E-4671-4693-A478-DEB90E2CCBC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A96845CF-7334-47E4-B15E-D23DEEE371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E686F6D7-4490-430B-BA3E-6D8C8C4CCB6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54D86352-1D44-4557-B6D4-C47CB0E9E6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BAA01672-C2B8-4E4C-8F78-C189F65682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C7B294-A3F9-4B68-BE88-E804F0B436C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C81B727E-CDF4-469D-A1FA-E3B14E712FD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1BEFAD2C-E588-49C2-9EB0-DA3A9707864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94F56C71-0BAB-46B7-A46E-CC9CDE6BDEE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2F0EE3E7-960E-41A9-8E00-DABEA120E56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90F2390C-BCB2-4E7C-973F-8E8FD1B411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C138EBFF-13F5-4C5F-8612-8E24972B9E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A7DA2D45-D348-49C8-A9D8-B280F9CCDC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AEEF9B61-27DA-4FE0-8D96-1D7FB3C776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BD75CC78-C631-4041-8D9B-0BEFFE5EC7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831D23E9-A712-4ED5-AC51-DBDA18C289C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69CFE5E5-6C29-4C8E-8E38-130A384F8B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1E47E91D-7DCC-4799-9770-E9C58AE038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E6A31FDA-17DF-4B0F-807C-0C5E2C0AF88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41DE050-A584-43C4-A56F-9C140CE4B2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6E87E8DA-DC5C-4EC3-B7E9-65BC7C081E9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3C84F970-C6E7-4832-909E-5FF335E2895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83094204-6137-4C77-B7DB-4DEB365D87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3643071-D930-495A-BC71-EC16D8A28A5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8DE584E4-9E41-4B11-BB24-4CD836D3027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EAC4115B-B141-4E2C-A474-9FB61F33B24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C4C4F68F-2442-49C3-B1D6-FA70290CE2E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ED9B34BF-C6BF-46D4-B21C-36E47CE8591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9A1A6997-17AF-406F-80CF-581077DBD33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7ACB8649-947F-43E5-AFE4-FEE36EB48CF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2115291-EA5C-4982-8E15-4437F9F847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884719BF-010B-4D69-9669-DA8B4A4D71E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B8C8EDDF-F005-4F8F-8026-C0140239D4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4FE63A13-3269-41A6-B63B-AFA2CF82D87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2099873F-B8AD-4CD1-A540-45B220CD85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B742D2A1-AAA5-4103-8429-E9E7983650F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9DAD2074-F4A2-4E6F-BA7C-88A7B2073F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CDADA6AD-C530-4642-86B5-ED13563CDA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4A7C51C4-6807-4E5A-A092-A5CDCF9A354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2D062ECF-18F8-44F1-91D2-AA58AB452B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1B7AAEAF-FE8C-41EA-84E6-4321C4E3CAF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ED0A4C57-3A50-4787-8E88-77BF531477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563AB218-AF71-42F2-BABF-457E9493695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5D9E24A3-17E7-4EB8-82D7-9228CDE11DB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2AC3F126-5407-4747-A115-307D3CF8DC8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BD9F8357-CC60-4039-8802-5553CB3DAA8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3383D635-C368-4CB4-BF23-BD0650C98E9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6F135E18-D212-45AB-A72A-0AC834255C9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6772535F-EB28-43A0-B926-F02C3357BB1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5299CEFB-BF5D-4167-ADD9-9235D450C8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919DEF6D-8672-4C4C-B4EA-B54D8E0FBD4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3B977A29-FA79-43A6-8B22-ABAE0F3770A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2BB6F9AD-82B9-45C5-859E-FD68F0C9F23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751A505F-D54F-4C54-B507-CCC5BB41884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6DB04DDA-D80F-453D-9D78-9DE0865010B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CE39CF85-2786-4E7B-8D7D-29E3501331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F02C649E-D30B-4C21-82FE-DBCDD044A75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EEC2F8B5-C497-4B51-85AC-AA4974DC362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32523D8B-85C4-407C-ACA8-B9A0F133684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4300D6FD-EA69-4B69-A506-734D7F2DE4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BBA20CF9-AF6D-45BF-BF46-F00FB4FB8E1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B924CCF5-E2B0-4883-A242-387DD2C942F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A9F03D2B-23C1-4A50-99B8-B2FC7DC885B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AB1F85F6-A142-4C07-9988-2CE5801307E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DEA7AE22-68B6-4B79-BC73-8466257BA9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A3262814-5870-4585-BB7E-1A096C698E7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D2B40E84-879D-47BF-9D3F-FB6567C88C6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69F22BB-3018-4A0C-B405-1C1DAE065E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7D7C2FA4-F03B-40B7-B71C-6DFC753E843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1AE422CF-E2E2-449B-A56D-B72B578C5BC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D82081BE-3463-45AB-92CE-4C16B8FF368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6910B020-795A-44D2-971F-A4E03BBA74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8B0566B1-E52B-4018-A07A-C9284A9108B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03B5F81B-3B73-41F0-AC99-9FE0423B9E8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386CC72B-2552-4732-A639-3401243F4B0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D835CB23-11F0-4704-9C78-539FA17408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5E33A8B4-C3E4-4D43-9959-08C03A18B4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43E1A2B9-2552-4E47-A998-699B048297D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43188B94-FBA8-4852-B32F-48084F16E9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61A74B4A-B714-41AF-8418-2FB1C438238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F6B0BC73-7764-4DB2-84BC-852F353936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DE8977E4-6F83-4C4C-97D1-F776E0FB625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3E21E6DE-A389-4149-A699-B7425DEAE7F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9BEF64C1-021E-4B1B-B777-ECA777CBC4D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D4AB6896-4FBF-4864-AB46-5E0B73178E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A98047A1-C330-4493-9B18-8DF03CF066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AE2B37AF-B838-4D3D-B19C-3041E2A6C7E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5541ED50-1EB7-4914-8F3F-3AC0884C9D1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29EB2AF8-52C7-4A92-8ECF-7B14422793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856E2891-5B78-4C77-AFF1-8DD37B31C0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73812D0A-BC2C-49CF-9413-E8545DD50CB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AF3DEAAB-6975-4540-9221-DF7B885ADF2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2EC91F53-4476-4BEC-9329-DEB85376AAE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686D58D9-E539-45FC-B055-9AFC5B7FD76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29BDA25A-0D09-4678-8A55-C45FDC9DBFB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65A06758-F4C0-43D1-9492-CAD0A538431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174BA277-0009-4490-83AB-B45CA662560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F65365F3-2016-497B-A941-E195B46F46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A9480596-A201-4D07-B7F8-263737F2BF2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691F8027-1FD9-404A-A0BD-056A5EA69A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200DF741-9B23-4514-B2B2-ABEFD6E674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4CE672F6-C711-465D-85DF-FCD6ECFAFE7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CB796B1D-608E-4D6D-8E16-24C49049EF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9D0C0FBC-F39D-4BD9-B0C7-9E7CF3E8C68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FFC66636-B5BF-4F55-A519-3B54E09FAB1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1DBD280B-7741-4BE9-AB45-F8586054B83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D629234C-5F24-49C7-BE9C-30F72F75A7A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15C90B1C-A8D9-420A-97BF-695C2E64ACB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D04E42C0-FBBF-47FD-B39F-F5C99EC8414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839B635B-292F-4BB2-BDD0-163F3F426A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692A0FCC-175A-4D18-B3FE-CEB872D7FE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C5D4B3D6-9FD5-419F-8436-6DE188DC607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160020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0B916D51-EEB1-4FF1-84A2-97AF8BA5C4E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0C78B895-E45E-4377-A584-252040013A5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CC0EEAB1-6927-449D-BF33-FFB3375C92A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3F78B6E1-2A9E-4749-A648-A482454B5E1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94C6A53D-124E-42DD-AC0B-9AE9139F97B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B062D753-B8BC-4A4B-AC10-8681706DD5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0016A36F-4679-42E0-98AA-A889E6CF57E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7F74B1B5-11F0-467E-9DB2-52C26140F07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C9EDA55E-4835-4EAD-B1ED-18BC5643F7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C0CECCE6-5DE3-488C-A56F-F4523D35370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36391448-E073-441B-B53A-43BFB5636EF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F3B4E67C-90BF-46A1-80E2-6E7E608E64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8E8F8171-BE0A-43F9-9B8A-3340E164F03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527AF0B5-8F0A-4E87-AF3A-6CB4F3B22B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E2022736-6ACA-4B68-9646-3E81F6444F6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D77CA187-A4EC-4C10-8718-8E047DED1DB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6825442C-F4E6-461D-B24E-A6B6312D200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F9F39D84-F83C-41EB-97B4-614627EF5BA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01C22A29-E2BF-41DE-9192-B4A3483BA8C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5DCCC02E-610A-4FCB-A448-96E0E147C3A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51EB3BA9-32C5-44B5-899A-9CC414C2740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DE8DCB8D-9A86-48BE-ADD6-55E36557A3C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75558DD0-9C62-45E2-8ACD-3B732940C2F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7E4CC5FF-ACC3-4208-9383-0497B6124A6C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404FE6D6-B20A-4DE9-860A-F2DDE68D86A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C509E190-C25C-42DD-A094-C042C30BF1D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3B6FBC9A-44F6-4F91-9D84-9C872311F28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27CEB7DE-AE32-41C0-BC14-5EB430B97ED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8BACB5A5-C612-4C06-9D04-64AD49E823F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1ED664CA-2460-4DE7-AC2B-B02FD4627E4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1EB03F59-9BAF-4BE7-8728-EF24E142F2D5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E9EE7564-A3F8-4967-8233-8DCA332454A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0AC9E313-25A8-41A0-827B-870A94C8394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F1373E9D-8CAC-4371-9E4D-B361B75C6E8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F4A19F86-479D-4C8E-86A4-261850FC696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60960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1713A2A6-83BC-411B-976B-501EA44CA89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8A13FA83-9557-4643-AB14-0651B4A66DD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B09C658E-79BD-4E8B-A625-DF685A3652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9D5A911B-6734-4692-9869-29BE62F85FCF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A5670677-C0F8-439E-A13D-AB3C45B9A59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DA6FD52C-53EF-422C-AF2A-720C687B984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22488A3F-7365-48AF-B9E4-CBE5478A4CC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3020461D-B6FE-43CD-8D40-2496829AE9E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C29425A1-24D5-4CA6-B579-06DA5BF354C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E536C16A-0167-401A-B365-724BD2D3057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7A93A4CB-AFAD-43CB-92CA-B050A71D22D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DB84D3BA-E0F8-4637-B51C-F6418D75B19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4631F627-7D73-40AC-893D-B008BAFE211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D21878B6-74F8-4501-9018-B2D9B819DF0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6F0AA762-C103-44DB-91A2-77E64F7C8B4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E492BD4C-7723-4DEE-B7D6-7F8D0D81A16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E536DC3F-D666-49DB-9082-051921A6CD2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F862D7E0-F450-448F-B33B-A6BFC3944CA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8D00C3FB-66E7-42F1-9267-B4F797EE72AB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3E918E34-DCA8-4A2B-BB70-F14AB0AC25B7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C67134D0-832F-4292-B56B-9BD54D7C101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3E10CD2D-EDE4-445A-9EE5-B79C7BFB35B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59E0DBE6-C5B0-4E94-89DD-DEF61A3BFD16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D43EE32A-7D7B-43BF-9916-0FA2556EC89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D2DAA315-D3E2-433D-9B02-0FB70FCECB19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7B62DD59-9B2F-4549-AEA8-03ACF130B7F0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4B51CEDB-4504-4991-A5B2-FE8A1399A704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23B9316F-C1F8-45BC-A2EF-B9A351B44E63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2F8FB6A4-C6B3-4D07-BF2F-8922708C082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8D305D9C-F39E-43B3-8A5B-5CAADD2221D8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B1BA20DE-D900-4E2F-8999-CEF93DF86F3D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49F2BC75-BB9B-4409-BD4E-1BA4ACE20A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38100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7C7C72AF-5660-444B-A7A2-DCB1BEA4477E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22860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0EC2E756-4BF4-4BFE-9BA3-2303BD6F5321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C4687F47-B30F-44A3-BC99-E03240CAC14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E8A81A15-B739-4104-824D-E28AFF802572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B49DD2E4-143B-48A1-8E09-182D724B69A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15</xdr:row>
      <xdr:rowOff>0</xdr:rowOff>
    </xdr:from>
    <xdr:to>
      <xdr:col>0</xdr:col>
      <xdr:colOff>586740</xdr:colOff>
      <xdr:row>16</xdr:row>
      <xdr:rowOff>0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F029CB3C-C661-41D5-B643-13931255238A}"/>
            </a:ext>
          </a:extLst>
        </xdr:cNvPr>
        <xdr:cNvSpPr txBox="1">
          <a:spLocks noChangeArrowheads="1"/>
        </xdr:cNvSpPr>
      </xdr:nvSpPr>
      <xdr:spPr bwMode="auto">
        <a:xfrm>
          <a:off x="510540" y="19278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AAC261EE-C2CA-457E-8452-778C0209267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9520ECFA-179E-4D46-923E-12660AA323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E88D5C0F-45CC-4D9E-A7F9-BD5FE9B1BB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1CC45185-868B-473D-997E-36E2541853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687B6189-154A-4583-AB6E-F09873AB6E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B955942D-30A7-47CF-9D0D-C4CE6FB3C9A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CEA7A8BA-81D2-4EED-8E2F-0860E03A78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602EFA5E-9986-464B-ADC3-236EBA0291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9108823F-E3C3-44CC-A211-B63A2ECBD6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597D62D-E434-433C-BF9C-F8AA3EE6F87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38D2CB09-11DF-4367-96AE-92F3E28704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9A4F6E4B-EC52-4422-BEA2-0E544D15D7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87600869-E168-4050-BFE8-8B12170BAA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A83ACE3-C1C2-49FC-9DA9-050D50EA56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50DDCE7A-49C5-4D1D-BCE7-1521BEA703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A5350D3A-F7A2-4093-9E1C-3BBF24BF26D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89DE394C-E8CE-4A2C-BB8C-5EBB5A57D8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2B953987-B7F7-462B-8744-DBC2D8C12D0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1A2F4BA-BB8A-42C1-9D6C-2856A3E203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C2BD7923-A1AF-4AAD-BC6F-91892F09065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29384016-8B45-447E-8A2E-4EACCBA0E5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3DE4801A-BECC-4539-920F-A1E378820F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D75D37F4-64E1-472F-A16D-73722E9245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F4DFC160-E117-4F9E-805C-2298C55F14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7D7DEAF4-B51A-494E-B414-44197F40A8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EB483235-378D-4A8C-A500-132B1A3CAEA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3959644D-ED3E-4EE6-9C52-50BF61301C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6E15B9A2-1339-461F-8BE6-54B35A5CC2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48683E25-DBE6-4318-9CD8-49787E61FC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8063816E-B2BE-47B8-9DFE-CB3615B68B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3B02A8E3-79DF-4A0C-93F4-86AA0EAAB63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624E8FB5-4AFD-4B24-99BB-D87097A7A00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C13DF722-3FA3-47DE-B807-D40A4BAA86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7F551B93-785D-47AF-935A-002B07B941B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7A49AF9D-8C15-4433-AEE4-F98CC99DB8D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C6BE8DC2-A917-454E-9FED-2EE6F22529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D5B42D6D-7E83-47C9-AB82-33ECE1C0AE7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2BA3189F-6EA0-460E-82D9-6DF96653FE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3A34877F-82CC-4BEC-A00B-F32358D59E6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CF6AEF2B-2543-4BEF-899E-A02A27DAA2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942B04EB-57FF-4B35-AF56-509944B3E1B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DD845D76-722F-416A-93A0-296FC0C600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A7E0CE4E-F794-401C-AE8F-B40C00A5CCA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26944357-9719-42EF-B1F2-EFF6687EDD9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4921D1C1-631E-4587-96A0-130440A36A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1E19D013-006C-4DF6-A274-647F16D3E2E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FC2509EE-C748-490F-8C6C-CD57838064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7635BEB4-C902-4846-A80C-DF1EC4AEE5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5F03EEEB-A428-4AE3-BDB9-77AC74F3EA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D581A516-137B-4BDC-8F3A-6360C80ACF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AD30A1E0-1444-4399-A507-486518BCC9E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708C7116-A326-48A5-80D3-DFEFAF400D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82772BF2-CEFF-4BA1-AC18-6070B40767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C2C4E364-0700-49BF-AF91-5F48D43B3B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9A352F25-E3CC-412D-A70F-C1C8568480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FD5647CD-2094-44E6-8944-29E63B08DC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8E6752D5-53BE-4224-BF09-AAF789FA99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C5CC308B-FE3F-4C6C-83DC-73960FF141C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A809F4FC-0F46-4E4A-94B2-38D74CCDAF7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F2812A8B-9674-468E-8549-7603AF1B7F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E51C44BB-9906-4D32-A2C5-9E8068A5CC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44FE64B0-907B-40E5-BD38-5B0521E6E9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3C6B85E9-663E-4EB7-96A3-FD746A6744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B9D26363-D725-48E0-8162-0E97CA4D842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205F1DDC-8133-4A77-A782-05B3C5DB96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59EF14AE-2317-42A6-86A6-D2FB271DA9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98EA8D8D-C6FB-458C-95E1-A26657185F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D89C742B-4F0D-485B-8726-31C4373A25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D3104113-8D14-4459-A02E-97DE48EC26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C642C676-FFAD-455D-B060-A255565F7DC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E638B2E8-1DB6-4EB8-BBFB-E6F9C65F782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8B5F0077-FB47-4CBE-B01B-045C4CDB19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7D13FD12-0C48-406D-AFBA-085F2D8B67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4A527A3B-7041-4329-B072-31AD1F65FE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2D411B56-4249-4892-BF72-3EFB59BA307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C230A951-0FBA-4F93-98F5-097442CDFE4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C818F324-DCA1-4691-B6C1-DEF2FAF1F9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B115B505-7780-477A-935A-DBDBA9D5656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1965BFE3-2DFB-446E-957E-6C1E740B5D6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3D1D2BF6-0DC5-4911-B728-D73D829C841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3816DA89-6AE2-44D6-AC18-53D83146B8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CB84BD1C-82C0-438D-A86A-6003C1F2F6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8DBCB1FA-8CBD-4227-BCA8-248177805A8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35B204C2-1FE2-42DC-AC48-A6AC95A4B5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247A4950-27E4-4D53-AEC0-C91633CCA01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9B57CB74-2A2C-4E86-90FB-A02D9414FD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857F6E02-EA5E-480A-8AD5-9819231F7B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DA2F5D56-B125-4984-86F6-34BA73785C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7AFF4E6A-8207-4ACD-B2B4-A33CA2F6E3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88AEF8FD-9073-4B7C-96EF-061A3BF22B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30FB91CC-1E4A-4146-B1C9-82999FC456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2C0E5A96-4FD3-44BB-A1D3-78FB8F41FB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F32902EE-DED8-4BEA-84A1-D546FA50DB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1E068871-8AD6-42F8-BF51-32EE60B2C1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2F148E28-B31F-46DA-AA8A-2965107AA9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58F9FB1B-2A87-40AE-AF62-050B42C92E6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A299399C-25E2-4C62-8183-0A7ABE4065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4CA5FD3F-C1CF-41AF-8B0A-D20CE35B0A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FE18068F-6B5D-4B2C-84B4-1B43C796569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A118F58E-BD8F-4701-ADD6-53430BC259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B2270094-CCE2-4C0F-8E11-D637ED4146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1FA452AC-594F-409A-8505-79DE5A11E9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AC6FB788-7C78-4937-BF18-56CC0B73E6C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EF9AEB93-9AD9-4F8A-9CB2-8946C7BB59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6778D45F-23C7-438D-BF16-A3D2CA2348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5CB3BA9D-BFC3-43D3-8737-5BA8CF72E4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6EC48738-5D10-420E-94F2-299AD375DA3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3234B275-E325-4E63-A699-5615E6CEE2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43794C88-464E-4F9B-AA8F-0ED5AF7D6FF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904F31E1-01B8-4EC6-B11B-44F1ADADC75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2A563BB-DD06-4315-8D44-B7062B620A0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BF8A1961-C609-4D97-A6AD-5F7920CAAF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E8A825CE-A007-43B6-BF38-7BB9E7E18EB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57EAC459-D748-4215-B862-40E66AA2C2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D4B5B336-0522-42A9-89D8-D2B15E84FE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1093C3B7-FF99-4E43-9BAF-8D323CB9D24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CCCE52D5-E393-437C-AA0A-DD9B002570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64DF3763-30BE-4FB7-BB75-616725C858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7F0D8E44-AD56-4CFF-968B-E6F2E6CAE7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A5567721-3192-448A-B7C6-5AC2BF1B70B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6935C5B1-A0D7-47D3-822F-1D69C0ECC2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5EEC2869-93C1-428B-B71E-882B03D739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2F65000A-4FFB-4B0F-AEFB-91589EE398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EFADFC51-0576-4F50-8C38-53AB8AD1DB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C44FAE8B-BD11-48E3-AC89-868A4EA6A0A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2B448635-E784-4FB5-9114-6455CF4D04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F35D24CC-9C64-4B60-86E3-27129A56007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5FD27531-BCE1-4BC0-8982-AECF51FA18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CA2E4AE7-B7E1-4F98-B5CD-9A47819639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6C270110-373D-49A9-91CC-0AC2092001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575B5296-A09D-4A01-ACA2-6A9B76A44C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0A52C28F-D680-4C00-9424-B8D72FDEE3E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6C09C6EB-0BF1-430E-A434-AC5D1C61F20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8386B058-D711-4D04-9F79-E74CB4A1B3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834F7F4A-8284-4D8A-BB01-5368F37396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E94565BA-D077-4ACC-B46D-CA8BCB694D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76D6692E-39AF-4F72-AD55-D67D2F5E0D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3640238E-A5F0-4DB5-A347-98E7EB35311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6E97660-FBD7-4F89-81BD-01AA7494CC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1FB051F-F6E9-4279-B030-2BA9285EF0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5EA7ABE2-BA5C-470A-AE3A-D88C90F80B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833298EF-5B5C-4A9E-BAAB-DAFA40C13C0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CB85CCFA-F55C-4F70-B6F6-BA344E7E4C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4C4258E2-13BB-4F13-BDB1-7C4DE5BD3A4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D066F490-3120-4374-8748-FB35AE2CA01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C888636C-F659-4321-97C4-D9DE314D1CF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D399A61-DA28-4EFE-AB78-6C9BBA6657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24B79B27-C8F6-44A4-A546-3DD3CA8F23E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C309C9A-851A-40FE-8AF1-4288EDB5B2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4DAE74CB-2C47-4139-BBCE-5DB9E54C5D1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7AD5D6A0-D8EA-4D3C-A72F-AD4C38C8D0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F812B6E7-DF80-4F11-B4D1-9FFF100DB7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DBA0F446-1592-4AD6-873F-6F4A5F7CD1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ACF9ADC4-9025-4E29-B519-7E4A19A363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AC42C1EC-9005-4A1E-9727-FE4573B3DE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B522DDC-AEBA-4678-8B28-B0766D03C60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9E9B81BE-3B03-4974-866E-BDB269188CF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F47D3505-273B-4C83-84B3-51AB8B3904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CFFE7B28-98BF-4867-9366-801CA32740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3C60FCCF-8445-44CD-B78D-25712804F8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18A8735-4ECE-4A51-9313-CC87AE7027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86AF4D85-251F-4656-82AA-53889DCBC5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577F5C66-6703-4B7C-A45A-F3F7231F32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40194B04-B1E4-4EE6-B019-1D90005A10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14C5BD54-AA38-433F-AD15-279824F545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C8D546A9-7B96-4B3C-B7D9-6DD108C3213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88422B7D-7006-4BD2-B8B8-538C585F66F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0D8B40A8-7E12-4FEC-9DFB-39F2378352F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F8DDB3D7-CE2F-4BB9-9A0D-7DDA2D6A5EC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45F6E5BA-3950-4197-AD0C-F8928A6AF2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C3E497C3-9861-4A09-A72B-10D8296B640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D8358A3F-9E8C-4560-8102-6B5B457321C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A601BA0F-0AC9-4E2B-8D26-5A88A450F4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D362939-8AEB-4C26-8C98-15E257D9F7A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0A31C5F8-DB67-49E3-9D3B-11F02B83149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DE192830-D198-4D83-B8FD-CFD7633AD0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844E7F2F-FC2D-4DEA-82B3-5D03DFA5C7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143113C4-5E2C-43FB-A319-F0DA8B4F9A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B48A6492-0591-4CD6-8D33-9A145175B8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8C9CAB6C-A752-42EB-9759-B237FF65D97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C45D3D79-8310-4879-8183-D08784D93C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1BCBF209-5578-40E3-8FD3-B3465AE9211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FD652C35-C7BD-4760-AA71-13B67B9DBE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B979EF03-BD61-4CCD-9B4F-CA403E5850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F613543A-E05C-46E2-8E86-CD39DE40E6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9901776C-6734-4679-A598-3A1999E938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CB2087D0-2210-4804-A1CF-1AE247BE443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328031FE-882E-423F-B888-60DCF7B302C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78B24ABA-5221-4FC7-822B-11EB41C7FA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E01DD10A-B296-430E-9B36-5466064F39A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57D1D13F-DBE7-479B-9117-FF184B3BFD0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054B9E28-D821-472C-B400-C747CA09FC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9472FBBC-1D41-4242-BA63-437CA4E1294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4B5A6C43-AB9A-4D8F-B138-C681BF6945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5AF4BE09-3302-459B-A19C-AE8A8F3B5D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CDDF32F2-3386-4F0B-BD93-BAB51139EA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781EAB12-8062-466D-A919-F6E183F25B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12F59D8D-6A6D-4AD3-B6B5-05700D98964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61DACD5B-E5B7-4D86-9077-B031AFCFD4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A57C7A29-0668-4779-A837-E645203B291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BEE51081-19BF-4EA9-BFBB-90420A9695E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ADCECFFF-332F-47D5-B7B5-8DCBE60966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0DC7A599-A7A2-41D7-9ED5-520833144A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499D8959-9FE0-4F58-9CD1-B9F94254B8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A3A53B53-B5AE-4022-BE27-4E3FC9DBC7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676A0AC4-F242-4CC0-924E-EA022AA870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4E452DC2-96F4-4951-9212-F7F5A81B9B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42A53871-C7BE-41A3-8957-4F5214C1E8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9764A867-561C-4C21-B82C-288D45B5F3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C379ECB9-D55D-4862-9E00-52C180BA1CE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54B443A5-CF02-4521-B903-678A02D88E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AD82FA3B-44D4-4D47-B995-ECB6C0857D6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CAB35506-2F97-48D9-A1F8-65968ABDF85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80F609ED-6ADD-4A3A-A22C-56BC560B14F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BB83548-E7B0-4D37-A458-8AE06F060DC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CB17C34A-2CC0-422E-9C75-349BAC5537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1F9E356E-410C-481E-B40B-67E4538AAE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E3A3F43F-4AC4-444F-A772-69D4B4305F8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D2D85CEB-B4A9-45DE-A8C2-12C97C2F80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331972B0-98ED-43D1-AD02-AF756E649E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6FB9D043-F1B4-4D52-869D-0EF5662A0D5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751F56B6-2316-4F96-9ADE-C3D5BB25C9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060E57DE-EC2F-432D-B6C0-E9E999938F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6982659A-C2DE-433B-8E00-5EC8B82A5B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AB6F8FCE-1616-440E-80E0-30C3821D3A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EA9EE45D-A303-4C09-9F38-F32837B0B75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A5E3D99B-29F2-49EA-A19A-087FA5C26A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E2970375-DA84-4417-BDB2-3C470430941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23164FC-41A6-4292-AAD7-E9548DE84AC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AA6307A9-8711-4221-8DA2-7945F48EC51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016C4D6F-EFCF-4735-968C-0C27EEC9D71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4CB5EE6C-58A3-4246-AB84-C3FC55DBD3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9072F309-BBF1-4D53-BB64-84E5647236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67D3225F-B3B9-4AE8-8E20-080E930119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20D53E28-3A72-44D9-8A6A-9BF3969B3B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278F8945-9EFE-4AE4-89DE-9682C64958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974371DB-40E7-4CAB-B633-AB33D53BAF0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AB4172AD-674C-4B5C-AFCA-E90DB95729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C06014D8-47FA-472F-8773-A29956E3E1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DE7489CD-A74D-48C1-A76F-E8F75747F5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E347838E-A0F1-4825-A7C0-06253931A3C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8B0BC492-23BB-4CEC-B089-B60B09F0FBE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81F6ABF0-98BD-41DB-8091-80050866FA8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67034BAA-9C00-4B18-8D9A-DC6937F7190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B88A1B4A-C99B-4198-965C-106D3FFF0F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43CB2499-397D-429E-9F16-144624E3B5B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84945E69-253F-47FD-962A-982C967CA8D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A49D6A6D-4EB9-40AF-8FE6-14E01CF248B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7E2B881-C9FD-47F9-8111-10B8DBF2CF3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6C4111EC-FA33-4CF4-99FE-44B4BBBDE7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98FC80EF-F225-4EBC-8C1F-68D0120536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C981CAB6-7FE9-4908-A551-1904F9DCAE8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EB68BF51-F509-413E-8C12-440E318006C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7F580414-6AEC-4201-9FCB-4797732617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7E69FFF0-8EF3-44EB-8C7E-D401F37890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C39D3011-A793-47FE-9FB5-6B6ADDDA9BB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D8349375-0BF1-49BF-8D9B-49F6888D20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C63A88A8-89BF-42D4-92DA-4DB41AE773D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A26770A-5CFF-4C89-B90C-B05B3ED8ACF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FB32E951-AD52-4C9A-A907-FDCE205009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8271D01C-5C7A-430A-8610-12800937DF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BDF0C400-B785-4072-B40A-B772F9F434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DEA307F5-AC48-4DFF-808C-318D6E88B1C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76EB7AA4-0E61-4763-AA4D-01BBE3F6B6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8D3B2612-274B-4CF4-ADBD-B273C3E653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9E224E66-4098-4288-BBD6-655A49AF951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75A733A2-13CB-493D-9992-B76BA6684A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A11EA35E-87D5-423E-8126-424F9DE3FB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481F6B3D-9638-4FBF-848A-D2249336CE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5FCF83EE-6067-4D77-A2C3-E71AE60A4F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528DB3E4-BD1B-4CA4-A864-5C945DFADB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D3A0D213-4A9F-458D-80FD-DC203DCDF7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CE2C44F-F353-404B-84AB-87E3C7AC98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4E9C8E33-0C38-4770-A2FA-FF8C8BC137E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5FAA56DB-2231-462E-92A2-2A18AFFF89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EE8C77FE-8F08-451E-A6FC-2835DC27601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C2D691DD-1807-4DA5-8C81-5E189A7EC8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C05BF29D-2D8F-4E5D-9CD2-A929A62946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6FF99D20-EE35-426E-8792-40FD43E74D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48E280D9-892D-4DCA-8989-5C0D192D9D5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8D0635C0-73F5-4F38-B4D5-2E0438D6DD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83AFA617-BD3F-4D00-94E6-D0AB3401587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2492AE5A-F3A6-415E-BC46-0FDBC5EAEE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55F73DB4-4E87-42F5-9958-504501273D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EA1E60AF-B632-4929-B3FB-4AD28641DD0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DA35F309-4C2D-46B1-8E46-CBE875EA6F3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BEE71BD2-9EA7-4916-8005-FC12FD4F2AD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EC20795B-A434-446D-BA14-587A8A9018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6EC63E5A-C292-4DE1-B189-258093BFF1C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0011B59F-5CED-4588-8DC2-DF6B1DCBE6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207E8CC8-F217-4447-BCC2-909824AB1D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9E46BCAF-6B38-4C77-B740-AF7D1AB378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5DD4FA92-6312-4383-9618-D8600C494E1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3A1D1A51-1A06-4877-8535-0CF7840D1C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D2D529ED-AC20-4915-8D80-73C8759638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C93862AF-6E07-4BF8-B06D-3DCBC5A57D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58301388-7B27-4FE2-960F-85ED8E6427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072FE519-76FA-4FC8-9F4C-AEA90782685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29182506-CE66-444D-88F5-562F635938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558003E5-01C4-4C28-A60D-E8AE22069F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48D92C85-6C1E-4EC5-9A83-8468F4DAA84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A6A45EDF-FCA2-4ACE-9AAE-8EAB78F4E38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CCCD6572-8A94-4850-B7D8-6E11C4DABB1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964573F4-4C8C-4E63-AF5B-5260B750F47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82D6DE45-E85A-4C19-A422-BF557B49EF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8FA902A8-CEC9-4005-82CE-E1888250D3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B607EC12-0218-46DC-B960-8FFB601291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B44E2129-CE07-4A3E-AA00-9A5A03CFFD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22AEBA0B-D369-42F7-A94B-A3035D434C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C0F74CC2-BDAE-4ED8-85AB-0945944920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E030893E-61F7-49A4-87B1-57F5D6935D5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C0EE9D26-9F90-453C-8F9E-79E6D940CF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F968B3E1-2291-4D6C-81B5-1C086C72584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F82D0AA5-3D59-4B44-95C1-7026CAB672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55E7506C-97AB-4B5A-BE02-0F591D7E56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D1FB4BD3-591F-48A2-967C-0A95F50BC6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93EB82CF-4AD4-4C82-83D9-26192788472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9E35B72B-EF4B-4F81-85C1-021ECF7CBCF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A6DB8C25-A878-45B2-B0E1-A885A38DF6E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2DFA6CE0-F319-4D45-8AA9-1326159F1B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6EAF1AB2-4885-4383-8505-65017E7E52E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C27D748A-ACF2-4837-A1FB-5F2344666C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DC060D91-BA39-4C39-922E-066B1CFED9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33D4D070-3738-4B62-ADFF-3523F6607F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89283A1-C48C-44CC-8350-42566F084B6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7477F704-1DC0-448A-A887-37BE517355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862793B6-C6A9-4F79-9BCA-E12B685CC10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5071E74B-190D-4CF3-9AC7-FF6E4E9B756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C1945125-6D2F-490E-808E-C26E7CDB72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4BE2C3BE-51F3-4B0E-A084-A7564E013A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4DBAAFAA-BEF2-46F2-9247-85F9433FD3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77F9CB1F-DF59-4E5E-96D1-CDB1D6E88D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D5AF095F-600B-49E6-AB3E-46415E8CE7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DD77E582-9D9F-48DB-AB33-141F4A0EDD6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E0713369-7874-4762-B6BC-10B99FD8FC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6A130EC9-B0E2-437F-881A-57AEF7F1F15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78F5AA92-DDDB-430F-B2DA-B7867E9CA7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FC311237-52E3-479B-A284-EE1FFEA63B7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12CC989F-39B6-4700-A5BF-AE78B263A0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2EA070F0-13E4-4EAD-BE6F-F91B1E3BDEF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7FD6940B-99CB-46B7-8234-51BC751E44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0E2A96AC-316C-4696-9112-54BF4458B8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48FD261F-FA7D-48F2-8E2E-2B407E43FD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78CE8A2C-2DB7-44B0-A656-E0155529FB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5A2D917E-C3A8-43C1-9A93-8D056EA37D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85711687-F7D1-4D0A-8182-8DA59BDE58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D2FBBDC9-E8B5-4AA2-8C48-59F643EBD7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FBCD0FA6-3975-49F7-883D-279532E4BF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F8B5CB98-B3DF-4521-AE1C-9D8B90941B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7222F1BC-F19B-40FD-BAE3-5B340828A5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769FEEB3-5568-4469-855D-A7F059F766D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D0340AB9-45F8-4260-A748-885885187E6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98334EA9-DA66-4B17-B2BB-9092FA76A38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3175D4B0-1FA1-483C-8AB0-BE7AC24955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B9142CD9-3ED5-4D9C-8873-1C5B62C47C9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043E2302-F746-44BE-910D-FDB889EA58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B24B355C-2C2E-44E5-8AFD-C8BF9785E5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75D22D3E-5E85-43D5-8590-7A73BBAC3C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FFFA0FB9-786B-4F0A-B2C8-5F91DB532A0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9C1CC6ED-DE29-4F86-980E-6E25F48FD22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C18643F9-3EDF-49CB-95B2-A70E55E278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5016BA98-E495-4813-9A7E-05FFBEC042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8585E8EE-8D1D-46A0-A83C-533225B559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59C8BCD6-017F-4773-8F8A-C5E2612883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7DC127FD-A83D-46FD-9724-B01461C2B37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D17804C0-E760-4A03-BCA8-5B65DA05CC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4E5709CC-61C5-4850-99FF-74B15EA252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ED52F40C-72C6-4795-B5EC-2DE9D0DC40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9F448AA5-B1FC-4311-B082-EF47496076A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71C99B8A-833B-434D-B117-EC969483893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F328601C-70F5-484A-9F9B-CA0BCAB8B0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F908D815-B319-4C16-94F0-F36D1D6C2B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AFE276A6-0F73-4CD0-BEC3-9F0DCB362E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70C70977-343C-4988-901F-A2AB4836BE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04908546-C3E8-4776-9EEB-30272301CC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C0155AFF-A836-49CC-A841-40170E983FC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363193BC-1F0D-48DB-B4C2-C85764EA18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1E3AB2C0-AA46-43C7-B905-E771C816BB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AE27F39C-D774-4099-8921-6ACC6E18E0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4402C2AD-614C-44C9-8623-9C7BD9D4DD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E5677469-E5B1-4E5F-8DE8-45114C5E7B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38A680E0-5B81-470B-82A6-74B5286413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C5115D87-33EF-45AB-BCEF-E78E432B5D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80165154-D41C-4DBB-9C88-4FF0611DA9A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7E63621C-729B-4A3A-A27F-021FC84226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D7CF9F71-D604-4893-89C4-F0F0F825F4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F69C7145-EB14-4864-A798-FA0F9429995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2528818D-5F44-423E-9A0F-FCD5D812B0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EE28DDE1-ED69-4F15-8D4E-25097688F2D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DD2189A5-5805-465B-9332-74980E5A191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A9FB95C2-3466-449E-B3AD-12B462C46E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F461C9DA-F325-4EC5-A15C-860C31A7AB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AB2F248F-9BBA-4573-B119-41FD9C942B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E5DDCB47-FEF7-402A-9811-40725B31B7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9FA7B673-D0B4-4287-A2EF-CC132EA1DFC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38EB4EA7-E790-47FF-8459-43CBC1EC65E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6CF105A5-ACE5-486C-A449-F699EF3895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F605E066-4D6C-4E11-9361-F3E40DAE750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9C8A3283-2C76-4D2E-94A4-56AF467AD7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D647C719-9AD1-4F04-B7F1-17A8034BE5F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F5955C66-AE31-439F-81C8-2A638FBDA39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7D26CF6D-DF80-4CFD-BE0F-67B7E7932F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3FA9B41A-AC37-4DC8-8882-7A58457781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E2AD54E4-188F-4A00-8EC8-59AE594A17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E807C604-7683-4444-80C9-553ED54F124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38AA66FA-CB82-4AEE-A0D1-8449ED5CEA5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03207956-FBC6-4E68-B818-9D3723B0F32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F822E2A6-E46B-4B4E-AE08-0B9010CD29F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D363388B-5937-45D9-A371-FDEDADFD57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49D2E3D6-D25F-4341-8EA7-7099721E4AE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87CC186B-9164-4074-BA8A-C99F3431D74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FF3DB16F-1892-4732-BBC6-295853EEAED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4D6FF9F7-64D9-4504-838A-C4A114A6BD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8B78796A-9589-4926-9A79-C7975AC31D5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E35ADB17-FCDE-424C-8A5F-7D7AF1E79B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76F6E896-93C7-4B50-AF81-3EB2EFF2924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9066941E-9B6E-4538-934B-8C829F05AD6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A91CA82C-88B2-4955-A921-C272BA812A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A5FB6950-1A69-4090-8109-95F1FB685C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44002568-8DCF-4FA6-8DA3-1A42E5ED042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5E2163D-57B2-4410-BE0A-F0EADF633B7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AD475C40-3441-490C-93CF-6B01DF1F54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4A45966F-6EDC-408D-95A5-5F096DDE3A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CD003F4C-9631-43F0-8410-302C3BF72B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188BC02E-60C1-4E57-BAB1-9E0A04D63E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97F9BC8F-387C-489B-ABD0-5180660091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E1BABABF-6687-4EDF-847E-7B5BC8CF57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4C03F206-9C91-461C-B434-F4D25E0099F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630932D0-1C2D-4F95-BAE4-50ED3A25E1E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68DC9AF2-6F06-4935-8B31-2ABF7DDD86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5DDD7D41-5AFD-460F-BD3E-3DF34FF3B8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F8344102-84C1-419F-A69F-E9B22E2EB6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BFE3C1E2-43F0-4719-8D99-ACA66AF7428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71E1A847-625B-431E-B059-F53CDCE791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7D6B5097-19E5-4B13-95EF-C153A16F50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5D987ABF-9DAF-4A9C-8759-DE17B26073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A8D7E648-3C7C-46BC-90E4-104BEFFC74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85741BAC-CF30-46D9-8F3E-39DA3BE587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4560E117-4AFC-481C-9031-802020787E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79728284-30D8-423F-9555-45609F6754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0FEB5404-2880-4292-B927-A50DF9A7C8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EA1C8434-8F5F-4BBF-9ADC-2760361019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4295EB17-2D7F-4BB2-8144-972A7C6BC3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44B0F2A1-CA78-4430-B89A-EAB03BEEDA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83011C47-44F6-4D30-BFD8-097EBE79B54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C3588148-8D65-4D52-92FF-8BAA57A568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EB083CE1-D85B-4192-9D90-D1281426100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658D892-9B31-4638-AEC6-9C4D5E66915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B9A56427-5233-4A7C-8F16-5A7AAD9385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77F2068C-A68B-4E50-AFB9-5FF3ED8548C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957F7154-EB9E-4C1C-AC7F-D909DA3AC5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6B03C9EF-7252-4C5E-B88D-4D563772AD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CEB4815F-01FB-4A98-96C1-8A36771FA4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C3E9F573-974E-4508-80B3-5D5A5A041B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2199B729-0F15-4476-928A-A71A64340C0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BAC552DE-89D8-4775-8C17-3C8DFD9B67B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EBBE5918-5477-48CB-BBAB-3F515551071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A159C7AE-0A87-4FEA-8E97-458C97B7AE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4BCCA73A-7D16-495C-9332-C1B0AF45EC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4158E7A-1FD6-4CAF-974F-71342F91D51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BFCF30A6-26B7-435D-8C73-16F61AC31FA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542B7B11-C65B-46F8-AC6F-2D0AEB8EBB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285BF999-F8BB-4EAE-AD15-E1B31B54A5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E4ECF12E-4FB8-435C-87B8-46C060ADD0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E95E4D9A-DA02-43AA-A2E8-BB87A83811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A46AF7E9-4DED-41ED-99B6-047912F4887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C96D65FA-C096-4091-8DB4-E4DBF2E7A7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F4BC76F6-51FE-4BF5-AD7A-6562FE33CEF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D2EE99E1-CFFE-4DD0-BB65-BC8FC4839C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414F4E5D-7BE3-4DE5-9F6E-2EBEE3446E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D582C0E2-77A9-4E16-B5B0-F698AA2E057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A1CF432E-00A1-41D9-8EBD-DDF0E9C1B5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F2134B3B-9921-45B9-89AA-3887875924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1CB51418-A5DD-41FF-9E8E-45B8FA3B5C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FA1463DC-6218-4DB3-96E6-0952E70451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8313D8A3-D682-4DED-952C-61926B3B078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BF22F73F-997C-4CB4-BB58-61B4E5320E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B692A27A-257D-40B4-B67A-41722D08A4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717E5073-8A29-4B46-92AE-D227B6A030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5CDEC54B-EB62-46E5-ADB8-84D599A5B6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51E121B5-03AB-4C1B-98D0-A257888C53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3EC3DEC5-2490-4B05-A70D-B29450A0639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99D9791A-13D0-4B1D-B1C2-FF08E247360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1E575158-8C48-4445-8C39-4CAED653E4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DE769E31-EAAF-4790-AEAD-67615D173F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9C9D39D1-CD05-4262-A93D-09AF5D4E43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3221EB95-9918-499C-A2A5-B725CD5B22C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E877B0C6-88B3-4C96-BB74-70DE30AAB9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76091E89-FB7E-4334-9F46-BCA2EE85FE7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4D0D4543-D28E-4DFA-A013-1B0600A832E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EBC197F-1891-41A0-A404-752CC86275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4D24A788-7585-4A0D-80A2-26475AABC82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4122D24F-783C-40D0-B691-C956D48C825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7C21DE5A-515F-4DA6-8DDF-4C262E7398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AD0A2CBF-ACFC-4B4D-BBB1-CBC6ACC91D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A3D1D207-650D-4786-82A5-6DF9DDAF35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72D8EDDF-9ADB-4B7C-87A1-3BE3622AFD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C5406750-05D1-4B3D-B15B-98335BA713A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2FFEEF67-770B-4A76-AD64-8896F1B151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357726D2-7339-4B03-8E98-38AF03E3D84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1F0B8A29-2193-4E39-A069-79906B0DD1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DEFE1F51-CC86-42B7-B127-7A71003FB5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B772E00-F8C6-43EF-B6F3-DB91562AD8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4D82513D-A6A7-49E6-A179-00B5891D96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9F120386-13F5-4178-B35A-275F27A85E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973279B6-F460-4176-A602-D8C2047E65D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8C6889A0-9412-412C-8A22-3918B939FE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2F65A1CE-40C2-4C5C-B439-66DCB907FA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68C7A457-3265-4EEC-8432-9A583FD8788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6222B5AF-5F0E-480F-BFA5-6C3196971C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8227FD7-8B27-4179-8D94-9561892B55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5B941E60-CCDB-4EA4-A533-D0E2B4F003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E2796098-8C49-4F53-9266-1B95351E8D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362D8012-80A1-44CA-9B04-8E743794F2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AB657443-24FD-46D4-9BBF-8A41CC473F8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A250DF63-2268-4D9A-AE85-6A4A3FDCD0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4AC1B955-1FE6-438C-AF10-FF51A827D8C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DB360C54-B238-48F5-8C8B-427AD5E7E9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3B80E00B-4A66-4F77-87A7-8211BE2F3F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5FA9DB91-C4F3-4A9D-BCAD-E29159364EB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45273E30-B157-435F-8E53-C75ACB8E260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50426B35-E74B-4EF3-9438-51FED350C3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9FD26F76-9CD2-465C-AE67-A644B868933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2503871C-6D32-4131-8C7C-839AB22313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D3DF7C86-E451-47DB-9E38-4DA4180E9A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15A54E55-E96E-47F8-9558-4854A3A465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26ED4E0D-D1BF-409D-B4AC-E75405555C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2A53E8C3-A76E-44EC-809A-D8D1A204F32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6BD83C4E-11F7-4F80-AE43-4854100CFF7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F0C334EB-CC0C-4E12-B325-F4FAB11B348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591ACDCF-E221-4737-942E-48D1991F18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0616CB46-7A8C-432A-BCCD-D3B6C35B542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E1EBB08B-CFBF-4AB1-81FA-D93B51A46E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8FD73BEC-C830-498B-8BA4-98961C13697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DA3BDC54-9E48-4241-A828-8D7BF2EC88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B7C0C9FF-9752-4276-8A87-567B291FBD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B8AF2B5-5AE5-477A-B098-57EED8ED1B7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C531B6C3-DCC1-4ABC-BDBC-24BF3A6C460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3AED320D-04D4-4287-97A8-E5FE06B99B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CAC2431B-CEBE-444B-B464-255ACAF9CAB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74E2ECCD-FA0D-42DB-93E7-904122B66B5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D7A91F7C-1BB6-442A-8965-F9F87377CCD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20DBD815-1CDC-4E3E-ACE4-7839F14CAD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814BB286-8A44-45FD-8A45-15597CD27C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288AEEEA-95B9-423B-B56A-B644001031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6134C7D7-4526-440B-813F-4001C56E64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8DEFA4FC-E519-4241-BA8A-8BBAE4C2F3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C8E699DD-10E1-474A-AB99-DBA351C239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8F4B65B7-1CB5-474D-9031-3976326864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916AB241-02BB-4E10-9DE2-2532A40DF8C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42A41F22-05D7-410A-830B-E232B505BF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B8D3F5E2-CB96-4C51-8384-2973EEE928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74C0B0D3-D7C4-4B2B-AC1D-3B8DA59B22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ED15C5C4-3E43-4E91-A8A2-32931478C8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243BA5A0-D4E7-4ED8-90B1-C8B8F953C3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43993DD7-A879-408E-99B6-E028171BA50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6F4F7E95-98B5-4658-AC90-26B348222D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69BFA405-2CBD-48DC-A7AB-A448DFEBB0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174E3452-4B3D-4AC4-885A-6196DAE426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70A85D52-6BB7-4E9B-969F-CA64B2D5B1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B25DDF7B-7026-484B-9AFB-DA82BAA22F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619C53BE-C8E5-4E9D-B5F2-7CB4F5A00E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A26DF270-CC5F-4739-B300-6A50C425BCA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056E76DC-27CA-496C-8C7C-D3FD293ED4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788C98B9-1A6C-4BE4-87E5-0B2F395852F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B9227D69-7053-4530-87EF-4A4FB8C91E8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14B70217-7988-41BE-92F4-5B43F89008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E2A0882D-C7FC-48B8-A825-C5F6BE11B4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266F4AF8-B965-477D-A07F-5F8F8FAE87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B892599F-B506-4389-B2D2-C3C981C329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5F87D532-B9C8-4124-A938-68BA8281E28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FF73FD79-CF1B-41F3-8B63-37EF392D74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43D5D2B3-29E4-4C97-A08D-68DB786343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1752A17A-915E-4D43-9372-737A32EE1A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D25F882B-4D7C-430C-9333-0673F7F709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C90BB017-62EC-4A5A-B83B-F5B0A33F46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1EB81B18-561B-48DD-AD04-8E1DDC6293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2BE0E273-E69F-4D3E-842A-8E782FC27A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3ED963F-DAE7-420E-AFFE-A658CB81087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6B87B2EF-2F42-4499-832C-B3F6E78927E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A110A9FF-A28A-415B-8B23-EE320AFB6E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F6FF6990-1224-4619-9CEC-927B432BB2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9C1DAA39-4260-480E-8E2F-1E56522DA21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5CEFCD9E-04B5-415B-B0FC-E6D26EA3DE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7CAA1609-CBFC-4D13-A29F-EEF90F9F7E9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D1DBD31B-93A1-41CF-89AB-D7E86DB895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8C572508-F486-4470-BE97-BBD1DBFA6F1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D273348E-4E69-44C0-8FCD-1B22415AF44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BB474DD4-D2DD-4542-A40C-F554DD9FB6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ED6E2D1B-7299-4D86-9409-CEA20FF58AF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F638639D-DBD8-42F7-B2C4-3D0E00C94F2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E29A5165-55AA-42A8-8C2B-E0EA32D1D8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C8AE254A-65CD-435D-BB61-F8C46FF289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C24A3DA9-54DB-457E-BDC8-A0EC2CDB3EC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5BAADA73-8872-49A0-A434-67C03E9B23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42A611EA-0598-457F-9517-892A223D3B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6A828FDF-0032-4416-A78C-CC81C68150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4D9B6623-2B1F-4BA4-8873-733E87D98FD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11A77D74-D291-4B00-BE27-8D25EC3060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B1DC0765-6BAB-458E-AADD-52E52265A8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ED926832-1E7E-4C89-88AF-928B7F8EF46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A1E2A550-2782-4629-9E5D-4E59E4A465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43A58730-3AEA-40DC-A2F4-76C464086D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678ED077-BE57-4DC1-869F-D248A976245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D62E65AC-151C-4626-A409-B55B4E08248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C944B715-EC00-443C-9EA2-C5F8D4BFD54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B1DD43FF-F038-455E-99BF-C97E2CCB1B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14FE0A21-0BB7-4DD3-92BF-D09068C3022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11481FBC-69A1-48F2-A5C6-1C63CE5042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D6A14703-3393-47C7-9292-5BC22533BDF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55F105BA-5964-4EF2-AB2F-82A7FBABA34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C004589B-71F6-4E2E-B380-09B2B3B8E7F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F1659211-6C57-408F-BC47-5324B32B77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AEED51A4-960A-4869-81F0-32A49DCC71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2EC251C-7FAB-47C1-869C-B214B9AE97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7CEFB0A3-D337-48B8-8251-53161E1A4E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6691183D-A734-4D7D-9DB9-270EE00809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DBC6E7DD-AC0F-462E-AF3C-A4FB75DCC7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AD632B83-BBC1-49AD-9127-9182B804870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C5DEA65-571A-4BC3-9FA7-5AE9E48BBCB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5AB9A06A-BD4A-43EE-9537-1F928D28476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0EFB8C27-CBE5-4949-B82F-6525A2D2EE1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EBE9B6C1-099B-4577-9E1F-6449B28F8F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AC676976-EA43-4060-B667-FAF149CF0C2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E35E1891-C9F5-4805-9D36-6EA9135DB7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1C07FE86-0547-4910-9569-80787DEA9F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91C7AEC0-185F-40FD-87CB-01F85A7966E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8F41C1F1-9C7F-4867-8DDE-9D1D6E9B74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FA9A9617-0E13-4A7D-A352-36E2A39CBC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CF5F70AA-4820-4E8B-878F-71F2F52320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587A4212-9217-4238-BFF0-4B0721CE20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C8228B43-BEB9-4F76-A5E3-8D79A6A94AF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5D871448-E08F-4ADE-9D81-535CE7A02B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792690A8-A70B-44C1-8E4F-2BF43BDB9D6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2018B8B4-645C-4B58-8633-DA0F4BDA50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CBE1C3C7-9484-40E3-9C75-9FD6B259DEA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9D3737B8-1FAC-48F9-9F38-AA15C59EAE9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79AF0295-E3D0-4D9D-B453-6FEC3C2E60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AAC4CEFD-6EBD-4B98-8080-2A947AC073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CB9FFEB0-9876-4B98-A040-026DBACA96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0AAD3196-A2A4-44BA-BA26-7ADCF2498B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29E4FA31-27CF-4A30-A25A-5CA6F51806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8169CA93-8AAC-4530-98E7-144B54D71D0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752A597A-6B27-4FD5-A9BD-6DD7B2B60E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5A4DBD84-346E-4279-B2FB-EEB063849E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736EBDBD-2E76-4049-8325-B06116AFA5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6111FCC1-AAEE-434B-898B-28D99E96ABB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F671D8C9-98C6-4C78-A1E6-162714279DC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208D1E5-D50C-4730-9BEF-975272C72F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E4573C1A-8259-457A-9002-4DE36E23CAF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FE247905-610A-43AF-A727-71ECBFAC362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56E37C1B-D8C7-42C7-9A1B-4AFF3164BA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2955B928-AF23-4F1D-BA33-059C1E67A7B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17F9184D-6F38-44C5-8ACD-E35386B52D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12C5A9D9-B460-4A34-8BCC-6A4E73DFBD0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110B4999-991B-4388-8818-0BB63513F0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7B41B633-3B3A-48FE-9DE2-4D10B8510F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E6ED5C2D-5C22-4CBD-96B7-9C69386122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FAA216F4-C357-4996-90E1-7CB36A864C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22B9E302-ACA9-49B5-AB3C-AFB0DA10E5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A9E74948-CF79-4815-9904-FBE30DA6201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3EA89DD-6BFB-469F-BBFD-435E61CD04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6D45B224-AED7-46DD-BCFB-185D3695551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22A498CE-D267-423A-9FCE-693F34DCDF9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98E3726A-E8BB-46DD-8FFF-AF0E78E875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B3B67E29-63B5-4F3D-AAC4-4E22F82E2B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173D8EAE-897F-4AAD-9EF2-47A30D90C6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8035294D-861F-41A9-B41A-9140CB00CE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424DA1BA-7540-4A08-AA67-8D3512D6762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FF95E6CC-7F01-4321-8564-747B47A6D3F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9AFA3A3A-FED7-4F86-9E60-7A1C73B477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3C670628-9A52-4318-A2B6-E025F575095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A53F40ED-517B-47BD-92B4-3EBB632759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DFAEA2B3-C1A9-4C70-9748-318DDBB45C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86B15841-9F69-4F9C-8E2F-A4A7B3B61D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AEBA48FB-4F99-4E16-B839-9A5D4F28055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24432164-4C3A-455F-AA69-57A9E086456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DE8DF27F-B328-46F7-86D7-D0945E15FFC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5E9DCD05-32B6-4505-9CB9-5F05E2BE9B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49993A1-DA7E-4B4C-8B2B-F25325B71C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9E34BAFB-AEE6-4C35-8412-79E5D54EEF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4248B594-4BB8-4AF2-9316-178CF3B8CC8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EF48F186-AC78-411F-A1D2-7E2ACED1DC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5EBFCE0E-4BF0-4DED-AEB4-7C41A128FC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61076BBB-566B-4E10-91A1-D91A61D8740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1EE7981A-9ED3-4B57-95BF-EEBE4BAE8B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1B33FC09-59C4-4FC1-81B6-FE5D425DDA0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11EF4309-24C1-4A21-AE4A-B03041C260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89F84CC1-590F-4C78-A0C4-F9EE9E6742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B144FAF7-0DED-43DA-922B-119EF4725F6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E4405779-49B4-4D4B-AD74-DC6848AD76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CA75D0D8-30BD-4A38-9EE1-906B5E3519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CE2B5E49-DF85-47E5-A36E-3A9E1755D8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80EA5D28-A752-43A9-8B74-CB80865AFDC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358648E5-3A4A-4C86-BC54-21A0BECB190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4BC621B5-1B7C-461F-8301-C8A4164B526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D16C0072-77F1-4951-8A43-2B7BC951BF5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8447C39F-0A73-424A-99ED-5255183DEC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F4777B60-5A92-46AC-B608-7CCCC4AF7A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83A69BF8-FE67-494B-B403-4397AFF3EE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7E0F86A3-0BAF-4469-B96C-0B77FE188F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465E0638-6F71-4F63-B97E-F789CA6783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CE6EFC05-10F3-4705-A963-6713178E53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ABC1BF8C-8F84-4F5E-8906-279E7681E01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E5C29487-6AE1-4ADF-878D-8AB2FC8233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9951AD9D-E97D-42FA-996B-F524E5B2FA8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89FE9551-B8A5-4902-B601-45C3F03AE7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011E3455-DB9D-48B7-8A8D-58FBA71A365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B4B31247-4EF0-4103-8E53-77C39976F1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520D4859-1497-4AB9-AAC7-2F30545962B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AC40B6C7-9A79-41F3-9531-00DEF2ED06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6AF6545C-31ED-49B8-8E70-6FFD129FC1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C7B9C573-75D6-4F6B-A5B3-329CC20084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7554EB5B-2DFD-4F2A-9093-82B6EB2ED4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2D866B5B-7ECB-4E83-BF73-090AFC3F5A0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AC1B8CC1-5071-4B42-A4DE-69384A80E4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4EADCD43-F533-4922-9A3B-D13B6722A1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9F21D115-337D-4747-8962-9692B38206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B2B2D098-C08B-471C-8370-6D24F2F177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EDC6B3A2-908B-4291-A3E9-FE231998E55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4F23B703-6689-4878-909E-E08F98A4B2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1931B575-7DC1-48B1-8B4D-9C52DB8233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AF6BCCCF-0C88-41AE-8609-E545C99206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1798E09E-D3D0-4E36-B25A-F0621115331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E3FC48F4-022A-4A63-95BF-8DF83306C1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34C62694-6EDA-41B7-96A5-3B6EE29B52D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8449A3A2-D585-46FD-B0B9-1441A7A666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BAFDDB34-B637-4B46-B403-2A9CAD39C3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C1C15D52-A69A-4E92-92D2-141079A3227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75113E93-0206-4410-A7BE-CF59AADDE3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DE24C500-29B8-4551-B752-BFD841E10C6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DC79DDCF-D458-4EA8-BA4A-48F0070CE17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A8A5158F-21E2-4A18-9D27-75AFE33F10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B52A7866-844F-4938-AF25-5CC79F4930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FC1858FC-DC69-4819-9475-72339E3BFA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7F564700-120D-4C4F-A2EA-2D84CCA0802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6484E8BE-6237-4CA7-84F9-BE40D4B1E0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112E454A-D52C-4DEE-A8D8-7D6F2ABF2B1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31C0A4F7-877F-4086-B865-22CE647E0D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DCCDD94C-8826-4B29-9833-8209083C18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A2785BF3-9F42-4030-860C-B6661B1A2D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E3342C1C-D3AE-434F-B947-8F03155949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34AF838D-E105-4ECD-9F17-7898092C565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053AF8C5-235E-4683-9C7E-951E0FA1F62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00FAA04C-7522-44E8-A06B-C83427D996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624FC17D-37D1-40BE-B5AC-E83F1675EE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CD5CC5E4-D2AC-49FD-8FEA-FE2F585C2F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536D6E2D-FEAB-4BE9-96F4-D4B6496AE71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D3854F1B-81E5-45B3-9CF2-55A0D1299D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27F6306B-6590-4A9E-9D29-F4B9FEE10B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78DBA297-5833-419E-A934-4AEFBB3D8A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99865EA2-9ABF-4BC8-A3DC-43A5160B7D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A4503BA4-1744-47DD-B373-0A581EDB68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E8A1CBB1-CEBD-4C9F-AE0D-C382311B42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26535F5-5EC6-4BFD-8017-1115E13B0BC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ED789ABD-1AD8-4578-9DE5-9827EF39FDA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46C90A10-6CE8-41C8-9F0B-09A9F13A1B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FB893DA9-E884-4215-B1F4-CFD062FD26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E91603CD-00FE-4BAD-8F5E-F440A402EC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A9ACA56A-718F-4541-AD64-5921D67F08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0D188E9B-4AE7-443D-B7E8-A4D4B7E1292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C1E828B4-BFF4-4C2E-B6BF-D2DD7D3062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AC7F666-C1FB-4F8C-8B55-0B30EF2BD86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41C45943-B0AC-4387-B583-9B6FE3BA16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D2B99172-EA44-47A6-883B-744317A475F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BFF2A797-0C12-4361-8E92-24BABCFFF7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D7EB8FF7-FDE6-49B7-814E-B3117A5D55C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1F4E27FC-4C9B-48E1-A187-113EAB3912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FBA31B91-C03E-4E99-B25E-BA6DF920690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2AC2F7D1-7BFF-4AC2-A772-7813F51F04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879D0235-2A66-4668-99E1-2049D4CA8D9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DD6A6AA7-E947-4692-AA30-57F60D9098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D90AEA72-CBEE-4F22-9189-06C7B00696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C5831B55-EEE8-4696-910B-13476709711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E93E2DEC-9C66-42DE-AA96-5ACD4EC4B7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FE6C5974-66F6-448B-9BEA-21EB571007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5AF74FB7-C455-4714-BA16-F69DD9B767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B2EBEA1B-8E2E-4B3E-996F-A49E52C6950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EA16B417-F13B-43FA-8E4A-41A7868B2F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A825DED3-8F8A-4F79-A2D2-7E1D11B049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F65BAA95-72B1-4245-90BA-483262FFD07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5B6FA689-44FD-4664-99AA-8FE4A251F5F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1988D8DF-B9B0-4E66-B7A9-B37940A87DC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61D02ABB-59B7-4E6A-A4CC-4CC55685A5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48E892FD-62F2-489F-BD85-379DF7105D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3701A6B4-0F9C-4C2C-962C-767F1EE4F0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38894FCB-9EFB-4822-BD19-CA49A4760A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ADDAB058-DA9B-42E9-8089-A77431D53D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32E3668C-7BDF-44CB-BBA3-D8AB92A760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6D16A3A1-F9A7-4D7B-A326-A7CF1DC3B54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B47B4606-2AC9-43E5-830F-755EF087B6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B1BF2E89-867F-4A51-ABE5-C84536F6C4E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E97CD342-3B13-45E9-B461-2D67552D38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637E38B1-C9E3-4F81-9ECE-21B44E3802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ACB84CB4-550B-4C47-ABF3-B337161803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2A11A1DD-A998-4D18-BA67-6EF711111F0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A6FDACFA-AF71-42FC-B9BA-16F59224C22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E0D8A848-3BC7-472D-8A47-3CB7629555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26A88C9E-C358-4D57-998A-1ACF3D1CF60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7D0B526A-CF92-4FB9-8549-286917ABA5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B9C4106E-01BA-43B2-9719-5ABDE71F45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77D23A23-17A4-494E-B9FB-0F814A2920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86EDAE7B-4FB8-4077-89E0-1BB11AC6F2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BF1FFD54-9095-4818-92C6-EFBE7A8C221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9ABA1052-46C9-4820-ABC9-4CDD3D9B7F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D166A4F1-E7E6-4002-B600-B8602B607B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5986A89E-D9E6-422E-8446-CE91A43C5D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4044B13B-E249-42F1-AEB1-435496DD890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6D7B2B5F-BD52-4CF3-9805-201901FB73F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9343997A-773A-4C58-9320-46B15940AE7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A8FF6577-784B-49C9-B8A2-5F01571083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0E3AA625-6D4E-4810-9268-A6301D6B94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76D27235-B0D8-41C2-B8F2-AD4573922B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5F33FE9D-4AC9-4084-920C-6301B96171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84C6965B-1A9D-4FD6-9CA0-7883DDFF75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26DC11CC-BA1D-46BD-87B1-FB5E569EDB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A577F4DA-A7B5-40A7-A995-DB5A5A7C70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4E66D9AF-1682-4A89-A474-CD5D535B5C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A4708B3E-BD66-4B17-A6BF-C75CA5F6AC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A23FB42E-45FB-4A46-BAEA-B6A8BE13C5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969EA2E3-8366-48DE-A822-42BBCAFB08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42E3D2B8-E73A-417B-9869-017E2F8993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79E95F1D-9EE4-4AC6-90FC-27FEF9BC84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1204BCCE-D4A7-428B-892B-CDF2451E681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642E6289-B0DA-4A14-9F3C-A47C0EA164F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DA110E50-806C-4FE5-90A6-A261C32998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EDDEC3E6-9027-40FB-950F-BDBC8F3C83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AB0A19D5-FC42-4CC4-817C-8FBDA22ED4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EBC6A03A-F9D8-4FFB-9946-C3C0619BEC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BA6BD4CA-FE95-49AC-A18A-0BCC3DE2ADD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81AFF90E-A38C-4AAE-8641-C6D47E42F5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6636B7F2-E15E-45F9-BD2B-B9CE784A031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B444A2CD-D879-41E2-BDDD-A326FB34C9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43937D08-F5F1-4B8D-A32F-BB7EECFA08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BCC1FD04-AF59-466F-9835-B841D0AA3DD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AF963126-43B0-4201-9B90-D784923031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F7864D13-31A8-4245-B759-D930DBF1E9D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CA8819B9-0B13-4CC3-96D7-93DBE70CA7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8D3847B6-CAAC-4D63-B1F6-7A2EBAA955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EC96891C-F999-40A4-90CE-9779BCFC9B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851E1E4B-48D7-487D-9573-A73EAC26CF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F44014E6-EFC1-45DA-811D-1E8264BDBE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FFBA6094-BFA2-4C80-9564-13E255A349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31ACEE11-BD04-43BE-AD32-5FF1376BD9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3EF55499-01CE-4152-B7EC-7BBA527F0AB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DAF0ED9C-F420-4F3B-BF13-7B4F75EC7D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94F02670-4B11-4527-B431-EFD0B3B9005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DECA41E6-CE66-4BA2-B754-BF626FBDBF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09E44CD4-BBD6-4798-8ABD-D2F8B5302C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B208CE58-1F95-47E4-9947-79D0C3BFE9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23DA9FAF-7EA4-4239-BB79-CB35CFEC1CF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29D9CBF1-70F9-4C6C-9D3E-748BC992780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F833ADE9-E99A-4FE8-83DD-B81931FB958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F6CB92CD-D5C9-4F28-891D-AF904318AE5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1FF3A636-9044-4DCD-9452-443E12D464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03F17366-EDAC-4DDF-8C80-4D2472AA33C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4C17532A-1F53-4E5E-9200-F59AAC6B76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EF12F4F1-51C2-4220-8A5F-68F2DDB721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7210ED9F-7DD2-407D-80E1-0ABA55CC99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4B9D337E-E264-4C88-A57C-9DB022D3ED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4C8B417B-8B98-43FB-AB82-F10F6A8038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7134A9C5-1FDF-41A3-BE14-D07E3F4EF7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3614CEB1-1934-4EBA-9810-FBB15BCA3A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B2B98025-B852-4CEF-B496-F50DAAFAF3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C4F1D7E7-DBDC-4753-9370-506AC3217D6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85216A8E-F8F2-4296-A8C7-555CCFC2926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9103DCCA-1A8B-4294-ACBA-107438F8A7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67EDE226-7041-4994-9073-099FA56527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1C75756F-06C3-49E8-86CF-CA8E8ECB42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716B8378-657F-4B63-8DF5-0879218504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E5B838D4-6B9F-4F16-B8A8-62324884B6C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9D05F667-0AC7-43CC-96C6-D90D67EA802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AD46A8D-8C7B-4F90-AE4F-03F020E008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00170F31-19C6-46CD-93AD-4642A27AFB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47637873-1B49-4B62-A8B1-3C6EED7692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30FAA912-A71F-42E2-BEE6-3B44BBC88C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31CFDE10-0D59-4C8E-B6D5-AD69ABAB04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BF1E72DF-794B-416C-ABC7-CDFCC02937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4BD56C83-DFF1-41BA-971F-C943EDD6288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6936C40C-6CEE-4FEA-AD28-F6F3C60690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29168826-F61A-4CDF-AB0C-116959442CF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CA68365B-CAC9-4BED-A866-1664691B45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1A740DA2-2898-4510-8FDF-0EB64A05D4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1006C23B-3BBA-4A12-B948-9E63B60D6C9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DFC53CF7-5F42-4770-8872-FB82DF3913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E46C621C-CCD9-4B3B-A08A-2F417C9F820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DCE76D92-226E-462A-A1CF-28FCEFCFA0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C01ADD9D-CE39-45C3-A444-3586CE7503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CDE939DB-DA26-40C0-9AB4-06EA9CECED9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D5D70FD5-69F0-4C25-A2B5-481AB8252B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4F73F233-97AA-4640-BD38-1CC20F4D0C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78242117-9A7B-4242-9579-7FED8FA0DB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C5268ADA-C2B6-42A2-A6F2-C13C5083487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A2655984-84A9-4D0F-BCBE-046A04C31E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62F55ED1-74A6-44CA-A4B7-2877F893F2A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1A549340-1CEA-46C9-896C-E848829C84C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23B8B197-DFD8-4F11-B26A-5BA3ACB734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C4214A6E-CAE0-4AF1-A5B0-336EE6855BE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FFB1CF9A-B222-45B7-9746-3CACD673B4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F51E5DF6-62D2-4B72-BC07-DC247645CE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18568019-EF14-49E2-AEEB-F6BC1EB227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ED6985BA-2016-4AFF-B551-13271DF3F2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EF2A5CAB-62F4-4D70-9FB8-7DCE36EA67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2AA41ABF-EEA1-4784-9C88-F55953BDCA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D428284A-BF72-4E02-8FD4-F114B053F44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4682D4B3-15A2-485B-B0C1-6BC7DEA86E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A6056A0F-F8B5-48EC-888B-533371FC43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9D1BBDDB-A811-4D86-A5D6-F104C1B122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9DB0A2DE-A700-495F-B0C4-15802D69D1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74CB9E0E-9B7A-425A-9147-426A5F31CD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BA468B98-5371-4E89-B95B-6B4499C9B1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D4FF8215-E163-4324-9B4C-4C5995D4943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7648B584-FD12-48AF-80A8-E50DF30ECA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61876262-649D-4BCB-9791-E13DA6C211D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6AA40C63-5781-476A-92B9-6BE9A4D3BE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A21B7C65-CDEE-4B92-B33C-1391AC82B0C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BCD0039-68E3-43B6-88FF-082FE87B606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F3318E59-48A7-4B5D-A391-EEBC232B6E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9FFBAF1D-F950-47FB-AE23-C6566994F5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DEF664D6-77F6-4768-8201-88EA93636C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C41FB4DD-EC6A-4AFB-A0A4-16AFB2175F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534CF30F-F408-4C1D-8F95-8457D59DA6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72B96E9F-E413-4A01-8E45-CA4C6017ACB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2E906C88-D2B9-4F9D-83C2-99B77AFDC1A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475D1D13-FB74-4DC4-B242-386C7A32B4E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D6B45DC3-F1B0-42C8-8516-62E4BCD660F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C454244E-ADE7-4FA6-B330-5FD37025E74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AF03E2DE-F48E-41C6-B05B-AB9C5C72C5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4FB1A5F4-C9AB-4F4C-AC9B-C4CED88336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53DCEF59-52E1-4C0A-AA9D-304B4679F1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D93BC924-D6EC-4A88-8E5D-3B61EE21CA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5B134E7C-2F33-46AB-AC33-7241329FA1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615D6D01-26C2-4169-97CC-E95F8E0426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D773DB2A-E2EF-42F2-B80D-DFFD67C616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798608A4-4630-4C2A-83A1-B4DFF39138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0BAEE868-66DB-4AFB-B409-2425E222C6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DA87CB6-6749-408D-B7B7-FF9E88508D4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86E82958-DDE8-4AFD-AB3A-C87910F449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3C08F68-BB8F-48B7-A57F-43A6A513C6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21C83D59-9541-4AAE-99A1-A61C73F23E1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75C9ED40-1906-48B6-8F27-9D33970866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4F95C5A3-9217-4603-A50A-E70222C34A7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AB236972-E8C5-45AD-BD63-F64B098EEF4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4874FE3D-30AA-41FB-9D93-3551BDA5CA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184B1E15-2C56-42F2-BF75-D53F771D80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3D89A1C9-A202-447F-8D66-1FAC27FF66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69A9F2F0-FDC9-462C-9513-460D1CB77D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99D8902D-F98D-49F9-89B2-0F925D0D6E9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18805E54-F8A2-4953-85BF-CBDA35F6D0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ADAEC06B-9F09-4E8E-916F-3FA886C078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37DCF84D-99B2-46D0-90D3-297BD4BCD56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62B903F6-E9DC-48C0-909D-632BD87245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439289ED-4FF0-4627-A66B-DE442BA3BED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9C964D7F-EF19-43C2-8BE5-D3CFB6F3E8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DA6742C9-4333-4D26-841E-AAB547ACC0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F122BE94-361F-41F5-A0A1-CFF928C293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AF36D617-9789-4885-BEE8-D2B07500560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16E321C6-4404-45C7-904E-7072A9F93C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ADF7469C-8224-4D06-B693-AD7C23B9D1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4F40734F-9CB5-4FD2-9981-35E6492EA1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15D548ED-29B8-4799-AA17-5E9ABD88DD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CA9C9F47-AB1B-4641-B0B6-844A49A7C1F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975A426A-D5EC-4F3D-80BD-D60EFC033D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426BA676-9216-4B02-9952-BFC6AF7249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74F59337-5A3F-4F93-8BD7-00A0F1E312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7951B150-71E5-4422-9510-DB6283B0F8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AC3DA593-BE5E-45C5-A1FE-068DB26DAD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6BF41548-C707-4DDF-8033-F21EF1B5D98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BDE4443A-8D83-4C29-8765-0D625B56E3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38C08399-A6FB-4D16-8AFC-109DA9D633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06DAFDE3-613F-4EAC-A66F-C75FD96113D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FD9A23B1-7D5D-4328-9128-B80FE9F4837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B9A8997F-DCE2-45B4-B214-7FB98B8E02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5D30B1C3-7DBB-4E36-B7CF-F54D6C90CB2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DE5DDB13-A445-4A57-BD2C-3B07E36F9F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092824C4-FA79-4D24-A8FE-15CCFC0DAE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F7F2AD0F-C2EB-4640-A05B-6F6BE51067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CE9AF6DB-42C2-4457-BEE6-3DFB3A828A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B475E06E-F4E9-4588-9679-6033D77AA3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B05C4B5B-0888-4D96-853D-2DA7AED4C6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B066B374-A25A-4DF8-AF11-6EDAEF6253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8C82EF92-1DCF-41E2-9195-54E0944EF0D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1F39A86-6318-4F85-9D7B-7B9B2EA67FA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CFC9DE5B-4A67-4C05-900E-623A24FD0C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36EA9AE-5BF5-4A41-BB9C-6E7473A891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919A4FD0-0357-4386-A06D-2082578C81A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D75D2CBA-A23B-4027-8889-2F65F43F42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7E87D237-CFD1-4723-A771-26B6B00A01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48A2041B-D7E5-435A-B5A2-BB43F38236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1D378F9A-57CD-41A5-AD59-C9BC0CF45F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61FF0283-1DC9-4E67-9A13-BAAD30D053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ABF9E5EA-3659-4889-9D11-DC5A714AFC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3E2481E2-D541-4B7D-942B-AADC83C9CC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5C6FB907-D120-4424-B6D5-2A1B7AD1F0D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6017A8A2-3108-4073-8F64-DB2F1764E4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BDE147C7-C4CA-466F-82A8-56791423A2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190D13C6-F43E-4B70-A66A-166185B1DD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8AE92191-1CA6-4D97-8AC1-F637AAD5F6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83B19A59-FAB7-4B7A-831F-5EC00835F2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4DF23E98-52A4-4AD9-B83E-3B12FC79E4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7ECE1611-2DC9-49BA-84E6-632CBE9397A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5BBD8C10-0DA8-4FAE-B062-56CC8B5777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6869766B-1876-4934-8AF4-6630268B19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9D7762F4-410C-451A-8460-A763D7AEF8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621A0CC2-2430-46CD-BEA2-2C2306E9E5B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7C233297-6CF3-4AD2-80D4-5C73C7D776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BE8C6268-5CA6-47D9-AC1B-57189B5449E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7FCE1752-AAC7-4921-B726-0EDCD8C9795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DE62413-32F4-4D2C-A10F-9D460F10D3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A2412730-2726-42D8-A7A4-97A9A3324AA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32F22695-3541-46DE-AE78-EE97B5907C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F0A40CAF-780A-433B-B58F-D7D820D924D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468112A8-2AB2-4E1A-ACB0-A26D27788D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90F706A9-47F6-452A-B8AF-EE6E77312A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4415A474-2857-4903-B44E-BFF95F37C4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1586D344-C998-4ADA-9FBD-7ED5D9C72C8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F4FC0585-6A27-4885-B0D5-FC3E643CD1D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3A0C3BB0-DCFD-4EC8-8F0B-4CF74EDF782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0CC9BB82-AD2C-4841-A5F6-F00B10F44C7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CDF37A21-BCC7-4024-B1BD-5FDE92D3D24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BCD70C2C-6215-41F2-BF66-4B0764F857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7C489723-C256-4A7A-A494-A3737C91CC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D4884D11-E8A2-4704-90E0-5888EB6AA7C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8C71A097-1DA3-4083-90E5-0C9BF3C5C0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292122B-7ED1-491A-83E6-EEDEC7A641C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079E51B7-896C-4DA9-AC59-0B46072BD0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5DD15759-C8B9-42D7-B655-FD082E60CA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814DFA5A-DFB4-4263-8337-5C41E26B58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4A18F4FC-054F-4116-9285-A6317F76452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B32E6504-12DC-42D8-B25B-539A814309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C1F6A165-9541-486E-97AA-23E532F640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5841A7DF-B08B-452F-BF78-7A8D94A301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DAE1287-CCF6-4E5D-803F-44245C4A83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95D69171-5C61-4EF5-AAA2-E5F5F12BBE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7636F308-DC85-4472-B5C5-F05B811D95E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84F66C8E-090C-4F73-BF18-85C45B97BF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31798F0D-1760-4118-90C1-1A3CF5B3AEF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460A646A-98AC-4893-A176-CA5A273A4F6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825688EC-F869-4D09-A884-B9CDC578B6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C8E42DFB-3441-4B5B-86EB-61A25279FC0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7EC11D8E-332E-402E-8B97-3523A613AF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DC28B0AE-B953-4EB4-A944-5B20290B57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58135A46-BE4F-420F-B874-68AE534FEEC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488962C8-54AB-4DA9-A856-D777BB8C927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E2490449-1D7E-42C6-88EF-BED4F054B3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1C0C3501-6774-40E2-9A2A-538DAF57E1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96FDAAAA-44F2-4AB7-8E0D-91578134A70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C800DBEC-7BBA-457E-BB5C-8ADE9E6C2A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E5E665D0-C8D1-4396-847E-206C7EB86E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1FFE5F11-4C87-4121-B654-E6D2FCD024C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ABA20EB5-3243-437F-90D9-21F4135832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A099947A-08EA-4F03-A211-13DA44E37A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90B618E8-D3D3-4763-934D-90DED7D3CD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FB50330C-5C5F-4B3F-8400-C7AB3FE11D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A2A99646-103F-4726-B3D8-BB827A2287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301E3F5A-253B-4D29-A43B-B1E3DF5CD5E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C4EF831F-BA6E-415C-9A19-3233C9849D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0E72C4E9-D4F6-4FF2-9DFF-3D5940301D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DE2CE5C2-22D2-4380-A772-12C831E683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83E71616-1042-4D2F-B706-B97D21CDB1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3E9D9E86-11C2-461D-A53A-3B8CE8FCF9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EFDD0F14-431B-4235-8334-64F62CF691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F0106446-AE13-4427-821E-47B1AFBF83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23E658D6-0B5B-4E8B-9819-2D8C044B86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FAEF4B65-8F7B-4354-8C1E-CA09782670B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E0014E98-4F11-4F12-B6EC-12094CE1935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FA8A8CB4-A551-4432-9A7D-558C61AA70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D7D5002E-9FCF-4CB7-A2A8-44BF324B01F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CF0C05DF-F162-429C-B065-83AAED9C7A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1802559C-3A2C-4AD7-B2B5-903278A2D51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F9F0033C-0DBE-43AD-90A7-7C730F5257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7A56D295-4754-4BB3-8672-6A6BB4F8F1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D6FCCB9B-9F1F-46E5-8F8F-D8438490D9D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D69F756C-FCE8-49A9-8E20-F7E7BEF4A3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2C60E50C-EE8D-4CEC-B34C-F5E3F202F88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2A764F11-AD4C-4BD9-8B87-21C41EB330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44B6B646-43C9-446A-8482-081521A715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EA7ED21E-12C1-4682-97E3-430EB19715C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142007E1-FBF7-4341-8D8B-D7BE3C88FB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0E6EC184-F65F-469A-8880-4B85C2B4E6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F8A08560-5FCF-47D2-A753-53EC432B90C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E6E05F1C-EAC2-4E90-82B1-BF8A3D10CEF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DCB84102-1EE6-4043-BA8B-770E7F20CF6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83AA29F5-7867-447E-846F-F95AF9D80B4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50E64A6D-256F-4BA3-9841-1BE13687580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CD23EADA-9F20-4100-8E05-B4DFD00B74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7F75608A-C19D-42F6-9AEC-51D53508F2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104EB367-E329-4D62-AA68-53BDFFFB631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9A786539-7AEF-443F-9ADE-0FEA043DFB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F87598BE-BEEC-4A3B-8207-4450F160ACE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12756A00-79BB-4E5B-8B6B-9F02D45CA8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DD6D1F48-C2E3-447B-AD9A-D5AE128ABC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AAA74470-4FFE-4888-87FE-C53ABDBA83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6B075252-AFB4-46AB-9B5C-4CE399FC56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5A8613EB-767F-45DF-8AC0-30B1B7A569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2AA2B820-35C2-4187-9216-EA5EDF4B0C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96E5CA84-F9EE-4BA8-822B-11A6C80EC6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CCAEBB78-3251-4668-93AC-99F39772AF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E280D0A3-DEBD-4568-B914-1990DBC5EA8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B71C8A0B-BFD3-4723-A612-93D91B04EF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17D5AAF9-7A5A-40D7-AB47-03E772F1B06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B5CC4236-6280-46CC-8118-125FE27326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0D6DBEF2-CCF8-489E-B959-61C1BB49AC0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2A35EE78-7B68-4447-AADE-9BFC2ACE309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D0E7F9D9-A7EC-4BEC-9FED-C94F3C596C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53FD2B5C-9A24-4629-B061-91236A5A9B2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B6CEFE93-F532-4C0F-A491-A453BDA5E9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F295430A-0292-4F54-9414-1201882BD8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4D6DDF29-F45F-4A57-BC13-565B8780E7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F95287CA-BFAD-4260-BD46-766E2900F1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64FE4CEA-0133-4C59-86EE-F604E434C6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16302CD9-BBD8-4678-A0E5-F679177CD4F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7B9B850E-2E69-4002-B5F1-FB7316CEBA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CD4B6572-D94E-41E9-BF4D-2E17CEE65A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B74353BA-04B4-4996-A40D-5E2D6DDCB6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B0601003-0114-4711-9666-FDBC42838D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7E466122-F81C-48FD-8DFC-0F03161412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E57000A1-39D9-4AD2-9241-4085EB2EB9F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C840B522-132C-4F46-9F8B-BA82585CD0F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8AE6C190-C87A-45F3-9275-405AB972D5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6490937F-BD2A-4CCA-B675-0F210DC6F0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2F803EB6-2E7D-4AEB-94E8-87B856BB49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757FBD64-DBB7-47AC-849C-D0F1F8B6A5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2926B00F-6B80-4AC5-8E9F-3177135E8A3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FD20D801-AC3C-4BCF-8AC1-C8C8D2BCC5C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403CBEF9-1113-4C8E-A16D-35E4B3218B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02CF3DC2-04DF-4698-B53C-D0C1CC86A4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0B310EB0-0129-493C-A5DE-5BDB1D3C2FA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18375A76-C820-4F6E-80EF-BD128E28BD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E7B20956-DD18-4BE5-A635-95FD3F5D112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937086F5-B885-4277-9E00-341DD717AE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1B91E4BB-58C4-4AFA-8363-F523BD6E080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BE49C5F9-F90B-46C9-9A3B-4E910780771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087" name="Text Box 1">
          <a:extLst>
            <a:ext uri="{FF2B5EF4-FFF2-40B4-BE49-F238E27FC236}">
              <a16:creationId xmlns:a16="http://schemas.microsoft.com/office/drawing/2014/main" id="{D7E4D403-8E6C-4E61-8490-BBCBF457EF2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088" name="Text Box 1">
          <a:extLst>
            <a:ext uri="{FF2B5EF4-FFF2-40B4-BE49-F238E27FC236}">
              <a16:creationId xmlns:a16="http://schemas.microsoft.com/office/drawing/2014/main" id="{A2E21297-8526-464D-B5E7-C9D3FEDF85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089" name="Text Box 1">
          <a:extLst>
            <a:ext uri="{FF2B5EF4-FFF2-40B4-BE49-F238E27FC236}">
              <a16:creationId xmlns:a16="http://schemas.microsoft.com/office/drawing/2014/main" id="{21066535-E505-4282-8FAA-35F8DB2102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6CAC73E0-3644-4F25-8A37-8640DB4202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91" name="Text Box 1">
          <a:extLst>
            <a:ext uri="{FF2B5EF4-FFF2-40B4-BE49-F238E27FC236}">
              <a16:creationId xmlns:a16="http://schemas.microsoft.com/office/drawing/2014/main" id="{BFDA2BEF-0580-4AA7-AB64-E6F796ABF1C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92" name="Text Box 1">
          <a:extLst>
            <a:ext uri="{FF2B5EF4-FFF2-40B4-BE49-F238E27FC236}">
              <a16:creationId xmlns:a16="http://schemas.microsoft.com/office/drawing/2014/main" id="{D8A27311-10D4-4760-A209-AF241443FC1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93" name="Text Box 1">
          <a:extLst>
            <a:ext uri="{FF2B5EF4-FFF2-40B4-BE49-F238E27FC236}">
              <a16:creationId xmlns:a16="http://schemas.microsoft.com/office/drawing/2014/main" id="{B6AD8443-8F07-444F-B24F-EA552E4037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E020CF77-CB1D-4D94-A0A4-5C01391EFA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95" name="Text Box 1">
          <a:extLst>
            <a:ext uri="{FF2B5EF4-FFF2-40B4-BE49-F238E27FC236}">
              <a16:creationId xmlns:a16="http://schemas.microsoft.com/office/drawing/2014/main" id="{68B3FF1F-1B82-421D-BB05-E2C6EED0B1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id="{3260B319-C66C-4DEF-8D23-C05CEFB237B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9C5C11E7-FACA-4B99-AC54-C48F59496B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713AE5FA-5D74-4B36-AC82-390108D4F6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099" name="Text Box 1">
          <a:extLst>
            <a:ext uri="{FF2B5EF4-FFF2-40B4-BE49-F238E27FC236}">
              <a16:creationId xmlns:a16="http://schemas.microsoft.com/office/drawing/2014/main" id="{6D93BBF6-39CB-4CE6-A2F9-B59D6DD44ED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id="{07FC4875-9665-41A0-BCC9-8ABB5837C7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01" name="Text Box 1">
          <a:extLst>
            <a:ext uri="{FF2B5EF4-FFF2-40B4-BE49-F238E27FC236}">
              <a16:creationId xmlns:a16="http://schemas.microsoft.com/office/drawing/2014/main" id="{E5C9485A-C618-40FC-AFF6-D8070205C4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FF6906DB-02F2-4A14-93AC-E5C7D0ED00A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03" name="Text Box 1">
          <a:extLst>
            <a:ext uri="{FF2B5EF4-FFF2-40B4-BE49-F238E27FC236}">
              <a16:creationId xmlns:a16="http://schemas.microsoft.com/office/drawing/2014/main" id="{7962B066-63A9-4474-BCCF-BB0BAD38F7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04" name="Text Box 1">
          <a:extLst>
            <a:ext uri="{FF2B5EF4-FFF2-40B4-BE49-F238E27FC236}">
              <a16:creationId xmlns:a16="http://schemas.microsoft.com/office/drawing/2014/main" id="{A7EAC471-8125-4E97-ACE1-8EE286FDDC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05" name="Text Box 1">
          <a:extLst>
            <a:ext uri="{FF2B5EF4-FFF2-40B4-BE49-F238E27FC236}">
              <a16:creationId xmlns:a16="http://schemas.microsoft.com/office/drawing/2014/main" id="{A1DE6661-489D-48A5-BA7C-34692A93A42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E3AC36A9-DD67-4D37-870F-0FE5AF80DF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07" name="Text Box 1">
          <a:extLst>
            <a:ext uri="{FF2B5EF4-FFF2-40B4-BE49-F238E27FC236}">
              <a16:creationId xmlns:a16="http://schemas.microsoft.com/office/drawing/2014/main" id="{A22D4C0B-AF48-48B4-906A-DB0D5F55AE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08" name="Text Box 1">
          <a:extLst>
            <a:ext uri="{FF2B5EF4-FFF2-40B4-BE49-F238E27FC236}">
              <a16:creationId xmlns:a16="http://schemas.microsoft.com/office/drawing/2014/main" id="{40C2C5C3-8960-4B8F-BD8A-E7E45DCCCDE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34FA3362-B286-4B6F-AD4D-428ECDA5D78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10" name="Text Box 1">
          <a:extLst>
            <a:ext uri="{FF2B5EF4-FFF2-40B4-BE49-F238E27FC236}">
              <a16:creationId xmlns:a16="http://schemas.microsoft.com/office/drawing/2014/main" id="{0286963A-7C3F-479A-AA7E-A9AFB0F489A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11" name="Text Box 1">
          <a:extLst>
            <a:ext uri="{FF2B5EF4-FFF2-40B4-BE49-F238E27FC236}">
              <a16:creationId xmlns:a16="http://schemas.microsoft.com/office/drawing/2014/main" id="{3B294B01-8D19-4CE0-AF4B-BEA26DAEBC0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12" name="Text Box 1">
          <a:extLst>
            <a:ext uri="{FF2B5EF4-FFF2-40B4-BE49-F238E27FC236}">
              <a16:creationId xmlns:a16="http://schemas.microsoft.com/office/drawing/2014/main" id="{D16DC372-18C7-42B9-8AF1-95A0AEA0E03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908F87E1-6DB4-4A1F-BF50-A96C76741E7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14" name="Text Box 1">
          <a:extLst>
            <a:ext uri="{FF2B5EF4-FFF2-40B4-BE49-F238E27FC236}">
              <a16:creationId xmlns:a16="http://schemas.microsoft.com/office/drawing/2014/main" id="{EB102AB0-BF3C-4C4C-80B4-6752EE4193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15" name="Text Box 1">
          <a:extLst>
            <a:ext uri="{FF2B5EF4-FFF2-40B4-BE49-F238E27FC236}">
              <a16:creationId xmlns:a16="http://schemas.microsoft.com/office/drawing/2014/main" id="{381DFEC7-A126-484B-9E84-D6410F43D4A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16" name="Text Box 1">
          <a:extLst>
            <a:ext uri="{FF2B5EF4-FFF2-40B4-BE49-F238E27FC236}">
              <a16:creationId xmlns:a16="http://schemas.microsoft.com/office/drawing/2014/main" id="{1326CFCA-9833-4729-8F97-80B41D10FB0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1F221F1A-2BF6-48D6-9200-D7370402205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18" name="Text Box 1">
          <a:extLst>
            <a:ext uri="{FF2B5EF4-FFF2-40B4-BE49-F238E27FC236}">
              <a16:creationId xmlns:a16="http://schemas.microsoft.com/office/drawing/2014/main" id="{B8F43ACA-EB83-4BAD-8DAD-5AF579A296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19" name="Text Box 1">
          <a:extLst>
            <a:ext uri="{FF2B5EF4-FFF2-40B4-BE49-F238E27FC236}">
              <a16:creationId xmlns:a16="http://schemas.microsoft.com/office/drawing/2014/main" id="{09994C67-A128-4690-8C25-9C8720D2BF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0" name="Text Box 1">
          <a:extLst>
            <a:ext uri="{FF2B5EF4-FFF2-40B4-BE49-F238E27FC236}">
              <a16:creationId xmlns:a16="http://schemas.microsoft.com/office/drawing/2014/main" id="{508B52B3-00EC-4D9E-894F-FF04AAD4F3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5573F486-0896-4CE7-B1C9-0BFB05828A3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2" name="Text Box 1">
          <a:extLst>
            <a:ext uri="{FF2B5EF4-FFF2-40B4-BE49-F238E27FC236}">
              <a16:creationId xmlns:a16="http://schemas.microsoft.com/office/drawing/2014/main" id="{B128E200-C86B-4837-9E2E-4977A11400F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3" name="Text Box 1">
          <a:extLst>
            <a:ext uri="{FF2B5EF4-FFF2-40B4-BE49-F238E27FC236}">
              <a16:creationId xmlns:a16="http://schemas.microsoft.com/office/drawing/2014/main" id="{C37C3ACF-2ADD-4E13-82D3-18C2D35E11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4" name="Text Box 1">
          <a:extLst>
            <a:ext uri="{FF2B5EF4-FFF2-40B4-BE49-F238E27FC236}">
              <a16:creationId xmlns:a16="http://schemas.microsoft.com/office/drawing/2014/main" id="{46C5B172-37A9-44D4-B274-9A632D34BA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E6E14AE5-3607-4A3F-9FCD-E87252D3ADC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6" name="Text Box 1">
          <a:extLst>
            <a:ext uri="{FF2B5EF4-FFF2-40B4-BE49-F238E27FC236}">
              <a16:creationId xmlns:a16="http://schemas.microsoft.com/office/drawing/2014/main" id="{64174081-C581-4BA6-9703-B2A7F6A0778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7" name="Text Box 1">
          <a:extLst>
            <a:ext uri="{FF2B5EF4-FFF2-40B4-BE49-F238E27FC236}">
              <a16:creationId xmlns:a16="http://schemas.microsoft.com/office/drawing/2014/main" id="{DC42680F-5CB7-47B8-A6C5-ADC271614B2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8" name="Text Box 1">
          <a:extLst>
            <a:ext uri="{FF2B5EF4-FFF2-40B4-BE49-F238E27FC236}">
              <a16:creationId xmlns:a16="http://schemas.microsoft.com/office/drawing/2014/main" id="{6B076937-3D25-4C34-B472-8CD5BD8D43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7EF77016-D178-4033-9B19-FBD64C208E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30" name="Text Box 1">
          <a:extLst>
            <a:ext uri="{FF2B5EF4-FFF2-40B4-BE49-F238E27FC236}">
              <a16:creationId xmlns:a16="http://schemas.microsoft.com/office/drawing/2014/main" id="{7AEF8874-665A-433A-9BD8-F016A08D9C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31" name="Text Box 1">
          <a:extLst>
            <a:ext uri="{FF2B5EF4-FFF2-40B4-BE49-F238E27FC236}">
              <a16:creationId xmlns:a16="http://schemas.microsoft.com/office/drawing/2014/main" id="{D6B68AD5-16D7-4D39-8713-91026C85831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32" name="Text Box 1">
          <a:extLst>
            <a:ext uri="{FF2B5EF4-FFF2-40B4-BE49-F238E27FC236}">
              <a16:creationId xmlns:a16="http://schemas.microsoft.com/office/drawing/2014/main" id="{F56C9EAA-94DB-4561-8BCE-B9570B490B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34D3EFAE-68A8-4B89-9A48-650935BD46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34" name="Text Box 1">
          <a:extLst>
            <a:ext uri="{FF2B5EF4-FFF2-40B4-BE49-F238E27FC236}">
              <a16:creationId xmlns:a16="http://schemas.microsoft.com/office/drawing/2014/main" id="{D54778A1-E06C-4C0C-A730-1E64DD3774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35" name="Text Box 1">
          <a:extLst>
            <a:ext uri="{FF2B5EF4-FFF2-40B4-BE49-F238E27FC236}">
              <a16:creationId xmlns:a16="http://schemas.microsoft.com/office/drawing/2014/main" id="{E78BBAD2-C6D3-45EC-B786-2839B48F2E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id="{55F60788-4E30-41EC-ADD0-27A8415178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B2A6BFCB-8B16-4BE6-8E77-AA1EFA11F4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38" name="Text Box 1">
          <a:extLst>
            <a:ext uri="{FF2B5EF4-FFF2-40B4-BE49-F238E27FC236}">
              <a16:creationId xmlns:a16="http://schemas.microsoft.com/office/drawing/2014/main" id="{A7F8A716-2628-4C7B-A5F0-4D4E5E3A42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39" name="Text Box 1">
          <a:extLst>
            <a:ext uri="{FF2B5EF4-FFF2-40B4-BE49-F238E27FC236}">
              <a16:creationId xmlns:a16="http://schemas.microsoft.com/office/drawing/2014/main" id="{8744F6D8-E83C-430A-9676-7CB5B7E33C2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40" name="Text Box 1">
          <a:extLst>
            <a:ext uri="{FF2B5EF4-FFF2-40B4-BE49-F238E27FC236}">
              <a16:creationId xmlns:a16="http://schemas.microsoft.com/office/drawing/2014/main" id="{7B2C8F28-43DC-4854-8C0E-2F3550EFFC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223BC4AD-C0EF-40F8-AA1F-0DEF136364E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42" name="Text Box 1">
          <a:extLst>
            <a:ext uri="{FF2B5EF4-FFF2-40B4-BE49-F238E27FC236}">
              <a16:creationId xmlns:a16="http://schemas.microsoft.com/office/drawing/2014/main" id="{798B6562-F8A6-4F43-9DD7-1A90FBA37F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43" name="Text Box 1">
          <a:extLst>
            <a:ext uri="{FF2B5EF4-FFF2-40B4-BE49-F238E27FC236}">
              <a16:creationId xmlns:a16="http://schemas.microsoft.com/office/drawing/2014/main" id="{6CF41F8A-CC90-48CC-A10D-6D66E5E45E0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44" name="Text Box 1">
          <a:extLst>
            <a:ext uri="{FF2B5EF4-FFF2-40B4-BE49-F238E27FC236}">
              <a16:creationId xmlns:a16="http://schemas.microsoft.com/office/drawing/2014/main" id="{A9701B30-9299-4CDA-860E-A91F705AAD7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461CADA0-6BFC-4119-8DFC-C82558FD9FF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46" name="Text Box 1">
          <a:extLst>
            <a:ext uri="{FF2B5EF4-FFF2-40B4-BE49-F238E27FC236}">
              <a16:creationId xmlns:a16="http://schemas.microsoft.com/office/drawing/2014/main" id="{2DD84051-AC1E-47C5-8EBC-0C0111BE0B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47" name="Text Box 1">
          <a:extLst>
            <a:ext uri="{FF2B5EF4-FFF2-40B4-BE49-F238E27FC236}">
              <a16:creationId xmlns:a16="http://schemas.microsoft.com/office/drawing/2014/main" id="{14CD9814-517B-466D-A93D-D350B16ACA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48" name="Text Box 1">
          <a:extLst>
            <a:ext uri="{FF2B5EF4-FFF2-40B4-BE49-F238E27FC236}">
              <a16:creationId xmlns:a16="http://schemas.microsoft.com/office/drawing/2014/main" id="{298A91ED-94CA-4CAA-9752-D80C13B60C7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2FC5A01B-8F70-4370-91FB-0E84266F35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50" name="Text Box 1">
          <a:extLst>
            <a:ext uri="{FF2B5EF4-FFF2-40B4-BE49-F238E27FC236}">
              <a16:creationId xmlns:a16="http://schemas.microsoft.com/office/drawing/2014/main" id="{082B0BCB-CA8B-4209-834D-64F4ACCFCAB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51" name="Text Box 1">
          <a:extLst>
            <a:ext uri="{FF2B5EF4-FFF2-40B4-BE49-F238E27FC236}">
              <a16:creationId xmlns:a16="http://schemas.microsoft.com/office/drawing/2014/main" id="{D964CF83-DDA7-4648-9565-2A8FC7C607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52" name="Text Box 1">
          <a:extLst>
            <a:ext uri="{FF2B5EF4-FFF2-40B4-BE49-F238E27FC236}">
              <a16:creationId xmlns:a16="http://schemas.microsoft.com/office/drawing/2014/main" id="{40B5840C-327E-443D-9E9A-88517EF014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E186114D-0A39-45A3-B809-514452F772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54" name="Text Box 1">
          <a:extLst>
            <a:ext uri="{FF2B5EF4-FFF2-40B4-BE49-F238E27FC236}">
              <a16:creationId xmlns:a16="http://schemas.microsoft.com/office/drawing/2014/main" id="{DD733EA0-99EF-449A-9102-CF0DA7E0CDE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55" name="Text Box 1">
          <a:extLst>
            <a:ext uri="{FF2B5EF4-FFF2-40B4-BE49-F238E27FC236}">
              <a16:creationId xmlns:a16="http://schemas.microsoft.com/office/drawing/2014/main" id="{85242B4C-A20B-4DDF-A1A6-6552F53114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56" name="Text Box 1">
          <a:extLst>
            <a:ext uri="{FF2B5EF4-FFF2-40B4-BE49-F238E27FC236}">
              <a16:creationId xmlns:a16="http://schemas.microsoft.com/office/drawing/2014/main" id="{C303D4AB-6BB3-41A4-95A9-BB7F7ECD62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8D4F060F-8A48-4DE9-87F9-A5085BA35A4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58" name="Text Box 1">
          <a:extLst>
            <a:ext uri="{FF2B5EF4-FFF2-40B4-BE49-F238E27FC236}">
              <a16:creationId xmlns:a16="http://schemas.microsoft.com/office/drawing/2014/main" id="{7BBFF5B5-1E98-419B-8225-4A706C80600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59" name="Text Box 1">
          <a:extLst>
            <a:ext uri="{FF2B5EF4-FFF2-40B4-BE49-F238E27FC236}">
              <a16:creationId xmlns:a16="http://schemas.microsoft.com/office/drawing/2014/main" id="{CD4AA04E-C1D3-4243-B1F3-D2233950028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60" name="Text Box 1">
          <a:extLst>
            <a:ext uri="{FF2B5EF4-FFF2-40B4-BE49-F238E27FC236}">
              <a16:creationId xmlns:a16="http://schemas.microsoft.com/office/drawing/2014/main" id="{204E53F5-D721-4F3C-AF10-4D050B22320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7F178BC6-C0CE-457E-AE4D-881874E662B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62" name="Text Box 1">
          <a:extLst>
            <a:ext uri="{FF2B5EF4-FFF2-40B4-BE49-F238E27FC236}">
              <a16:creationId xmlns:a16="http://schemas.microsoft.com/office/drawing/2014/main" id="{F652F906-BDE5-4098-BAC6-D5C521BDE5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63" name="Text Box 1">
          <a:extLst>
            <a:ext uri="{FF2B5EF4-FFF2-40B4-BE49-F238E27FC236}">
              <a16:creationId xmlns:a16="http://schemas.microsoft.com/office/drawing/2014/main" id="{ABC6CBF1-9DDB-4FA6-B116-4938396F9FE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164" name="Text Box 1">
          <a:extLst>
            <a:ext uri="{FF2B5EF4-FFF2-40B4-BE49-F238E27FC236}">
              <a16:creationId xmlns:a16="http://schemas.microsoft.com/office/drawing/2014/main" id="{50D14BE1-B0B9-4D42-9E80-10B46E5C6E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8DB6D692-808B-4883-A9EC-D7C1C16702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66" name="Text Box 1">
          <a:extLst>
            <a:ext uri="{FF2B5EF4-FFF2-40B4-BE49-F238E27FC236}">
              <a16:creationId xmlns:a16="http://schemas.microsoft.com/office/drawing/2014/main" id="{2C32216B-295B-4EA1-9523-FFD9737673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67" name="Text Box 1">
          <a:extLst>
            <a:ext uri="{FF2B5EF4-FFF2-40B4-BE49-F238E27FC236}">
              <a16:creationId xmlns:a16="http://schemas.microsoft.com/office/drawing/2014/main" id="{3385DD9B-BFDC-4811-92FF-60178B0E33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68" name="Text Box 1">
          <a:extLst>
            <a:ext uri="{FF2B5EF4-FFF2-40B4-BE49-F238E27FC236}">
              <a16:creationId xmlns:a16="http://schemas.microsoft.com/office/drawing/2014/main" id="{48B8B1E7-9736-4E62-93EB-F2C1D185F2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12492BBC-EEE2-44A8-ADA6-80B9933FBE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70" name="Text Box 1">
          <a:extLst>
            <a:ext uri="{FF2B5EF4-FFF2-40B4-BE49-F238E27FC236}">
              <a16:creationId xmlns:a16="http://schemas.microsoft.com/office/drawing/2014/main" id="{009134E4-EB35-4572-87F7-F8FC2D836E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71" name="Text Box 1">
          <a:extLst>
            <a:ext uri="{FF2B5EF4-FFF2-40B4-BE49-F238E27FC236}">
              <a16:creationId xmlns:a16="http://schemas.microsoft.com/office/drawing/2014/main" id="{D63F4DC6-C368-4F16-82BD-6F6E23E831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72" name="Text Box 1">
          <a:extLst>
            <a:ext uri="{FF2B5EF4-FFF2-40B4-BE49-F238E27FC236}">
              <a16:creationId xmlns:a16="http://schemas.microsoft.com/office/drawing/2014/main" id="{DD1F2CF6-DF88-4A67-94AB-7EE62768BB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527E58F3-CD23-4981-80FD-65953DEEC6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74" name="Text Box 1">
          <a:extLst>
            <a:ext uri="{FF2B5EF4-FFF2-40B4-BE49-F238E27FC236}">
              <a16:creationId xmlns:a16="http://schemas.microsoft.com/office/drawing/2014/main" id="{4C476069-3203-440B-83B0-1B954182EF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75" name="Text Box 1">
          <a:extLst>
            <a:ext uri="{FF2B5EF4-FFF2-40B4-BE49-F238E27FC236}">
              <a16:creationId xmlns:a16="http://schemas.microsoft.com/office/drawing/2014/main" id="{A1BAE959-D397-4FF1-9E2D-CE0C42D197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76" name="Text Box 1">
          <a:extLst>
            <a:ext uri="{FF2B5EF4-FFF2-40B4-BE49-F238E27FC236}">
              <a16:creationId xmlns:a16="http://schemas.microsoft.com/office/drawing/2014/main" id="{17DFFF72-A5B7-4F64-8BB6-63921B3A09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19DE974A-33FB-4CE9-885A-4584AFC017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EF576D64-3571-4164-844C-732DF4E46C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79" name="Text Box 1">
          <a:extLst>
            <a:ext uri="{FF2B5EF4-FFF2-40B4-BE49-F238E27FC236}">
              <a16:creationId xmlns:a16="http://schemas.microsoft.com/office/drawing/2014/main" id="{687F75DE-47A5-440D-80DA-D32B699D20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80" name="Text Box 1">
          <a:extLst>
            <a:ext uri="{FF2B5EF4-FFF2-40B4-BE49-F238E27FC236}">
              <a16:creationId xmlns:a16="http://schemas.microsoft.com/office/drawing/2014/main" id="{FF608871-228F-46F5-88EB-91B66089B3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3ABB1558-943A-4D43-86A7-4F61058C8F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3F62203F-84C8-4EAD-87D2-02B1822C57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83" name="Text Box 1">
          <a:extLst>
            <a:ext uri="{FF2B5EF4-FFF2-40B4-BE49-F238E27FC236}">
              <a16:creationId xmlns:a16="http://schemas.microsoft.com/office/drawing/2014/main" id="{D9321C50-F6DE-467C-BDFC-4DB42034165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84" name="Text Box 1">
          <a:extLst>
            <a:ext uri="{FF2B5EF4-FFF2-40B4-BE49-F238E27FC236}">
              <a16:creationId xmlns:a16="http://schemas.microsoft.com/office/drawing/2014/main" id="{1F131EC9-D209-4F1B-9B7C-C57322105BE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5B16716B-8746-4EEA-B4E1-177B86A6FE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86" name="Text Box 1">
          <a:extLst>
            <a:ext uri="{FF2B5EF4-FFF2-40B4-BE49-F238E27FC236}">
              <a16:creationId xmlns:a16="http://schemas.microsoft.com/office/drawing/2014/main" id="{EA610545-86E1-4695-979A-4878C87603F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id="{DC858D1A-523A-4863-8FD6-02A2677E93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88" name="Text Box 1">
          <a:extLst>
            <a:ext uri="{FF2B5EF4-FFF2-40B4-BE49-F238E27FC236}">
              <a16:creationId xmlns:a16="http://schemas.microsoft.com/office/drawing/2014/main" id="{240157B4-693A-42C1-A0DB-78B4CD14CD4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62EDD0C4-5703-43BC-8DFB-8295CC402D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90" name="Text Box 1">
          <a:extLst>
            <a:ext uri="{FF2B5EF4-FFF2-40B4-BE49-F238E27FC236}">
              <a16:creationId xmlns:a16="http://schemas.microsoft.com/office/drawing/2014/main" id="{A8BC1D4B-8C6F-470C-8997-D699738D58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91" name="Text Box 1">
          <a:extLst>
            <a:ext uri="{FF2B5EF4-FFF2-40B4-BE49-F238E27FC236}">
              <a16:creationId xmlns:a16="http://schemas.microsoft.com/office/drawing/2014/main" id="{0C13A9DF-F3C2-460E-958C-49AEB77623D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92" name="Text Box 1">
          <a:extLst>
            <a:ext uri="{FF2B5EF4-FFF2-40B4-BE49-F238E27FC236}">
              <a16:creationId xmlns:a16="http://schemas.microsoft.com/office/drawing/2014/main" id="{CBCE4327-0785-46D8-9720-CC9283EAC6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F0C5D332-7931-4C31-B36B-C415535485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94" name="Text Box 1">
          <a:extLst>
            <a:ext uri="{FF2B5EF4-FFF2-40B4-BE49-F238E27FC236}">
              <a16:creationId xmlns:a16="http://schemas.microsoft.com/office/drawing/2014/main" id="{28E61DAD-E7EC-400E-89AC-E205345C78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95" name="Text Box 1">
          <a:extLst>
            <a:ext uri="{FF2B5EF4-FFF2-40B4-BE49-F238E27FC236}">
              <a16:creationId xmlns:a16="http://schemas.microsoft.com/office/drawing/2014/main" id="{E6532611-A7CF-4270-96EC-61298AB8D8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196" name="Text Box 1">
          <a:extLst>
            <a:ext uri="{FF2B5EF4-FFF2-40B4-BE49-F238E27FC236}">
              <a16:creationId xmlns:a16="http://schemas.microsoft.com/office/drawing/2014/main" id="{CF3B75B0-AD29-4EBB-9F53-41E3ED98EC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2CD332CB-632D-4F1D-A896-D08300FB0C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98" name="Text Box 1">
          <a:extLst>
            <a:ext uri="{FF2B5EF4-FFF2-40B4-BE49-F238E27FC236}">
              <a16:creationId xmlns:a16="http://schemas.microsoft.com/office/drawing/2014/main" id="{73A6466C-3466-4F3F-89DD-DCEBB00A7F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199" name="Text Box 1">
          <a:extLst>
            <a:ext uri="{FF2B5EF4-FFF2-40B4-BE49-F238E27FC236}">
              <a16:creationId xmlns:a16="http://schemas.microsoft.com/office/drawing/2014/main" id="{146DF5ED-5880-4362-8015-873D88A675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00" name="Text Box 1">
          <a:extLst>
            <a:ext uri="{FF2B5EF4-FFF2-40B4-BE49-F238E27FC236}">
              <a16:creationId xmlns:a16="http://schemas.microsoft.com/office/drawing/2014/main" id="{AEEF7976-58FA-4142-A032-23C0F0DD59B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AA1387AF-0AE1-4280-A9BD-DDBC5F0F74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02" name="Text Box 1">
          <a:extLst>
            <a:ext uri="{FF2B5EF4-FFF2-40B4-BE49-F238E27FC236}">
              <a16:creationId xmlns:a16="http://schemas.microsoft.com/office/drawing/2014/main" id="{757F62B0-C3CB-4538-8BE2-24B4EFA5CF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03" name="Text Box 1">
          <a:extLst>
            <a:ext uri="{FF2B5EF4-FFF2-40B4-BE49-F238E27FC236}">
              <a16:creationId xmlns:a16="http://schemas.microsoft.com/office/drawing/2014/main" id="{FD9ACA8C-1DDF-41E7-A527-D75B6BEF5F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F8AB3056-A475-4C41-AB59-33149DF1BB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05" name="Text Box 1">
          <a:extLst>
            <a:ext uri="{FF2B5EF4-FFF2-40B4-BE49-F238E27FC236}">
              <a16:creationId xmlns:a16="http://schemas.microsoft.com/office/drawing/2014/main" id="{474A43BF-E4D5-469F-BA48-50068304ADB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06" name="Text Box 1">
          <a:extLst>
            <a:ext uri="{FF2B5EF4-FFF2-40B4-BE49-F238E27FC236}">
              <a16:creationId xmlns:a16="http://schemas.microsoft.com/office/drawing/2014/main" id="{58A4E065-F2A5-47FB-92FC-0857AFC5F7F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07" name="Text Box 1">
          <a:extLst>
            <a:ext uri="{FF2B5EF4-FFF2-40B4-BE49-F238E27FC236}">
              <a16:creationId xmlns:a16="http://schemas.microsoft.com/office/drawing/2014/main" id="{B7D4586C-20D5-47FB-BA3B-B3D859A06E8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D8529CB2-8458-40B0-98B8-D741764919B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09" name="Text Box 1">
          <a:extLst>
            <a:ext uri="{FF2B5EF4-FFF2-40B4-BE49-F238E27FC236}">
              <a16:creationId xmlns:a16="http://schemas.microsoft.com/office/drawing/2014/main" id="{88336489-1057-4DFB-A3BF-6528CF311A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10" name="Text Box 1">
          <a:extLst>
            <a:ext uri="{FF2B5EF4-FFF2-40B4-BE49-F238E27FC236}">
              <a16:creationId xmlns:a16="http://schemas.microsoft.com/office/drawing/2014/main" id="{33E35A9B-CB84-4BD7-87D5-DBDFA53D9DB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11" name="Text Box 1">
          <a:extLst>
            <a:ext uri="{FF2B5EF4-FFF2-40B4-BE49-F238E27FC236}">
              <a16:creationId xmlns:a16="http://schemas.microsoft.com/office/drawing/2014/main" id="{E22AF52A-926B-4A0D-B3D5-EFC4B9756B9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EFEDC8D8-BDB0-4476-8A29-98BEBFC16E4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id="{41E123DC-C510-4AB0-9224-67634672360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14" name="Text Box 1">
          <a:extLst>
            <a:ext uri="{FF2B5EF4-FFF2-40B4-BE49-F238E27FC236}">
              <a16:creationId xmlns:a16="http://schemas.microsoft.com/office/drawing/2014/main" id="{AF63D0A1-4FC2-4DB4-8F94-FDCBF78BB5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15" name="Text Box 1">
          <a:extLst>
            <a:ext uri="{FF2B5EF4-FFF2-40B4-BE49-F238E27FC236}">
              <a16:creationId xmlns:a16="http://schemas.microsoft.com/office/drawing/2014/main" id="{037E703D-896E-4BF7-8E50-F45A3535B25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9C5B22F3-F9E0-4B3A-938B-51E9E52D08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FD514944-65C7-467F-974A-D790E256FD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18" name="Text Box 1">
          <a:extLst>
            <a:ext uri="{FF2B5EF4-FFF2-40B4-BE49-F238E27FC236}">
              <a16:creationId xmlns:a16="http://schemas.microsoft.com/office/drawing/2014/main" id="{1F6A933C-E848-45FE-A464-BB140E86ADA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19" name="Text Box 1">
          <a:extLst>
            <a:ext uri="{FF2B5EF4-FFF2-40B4-BE49-F238E27FC236}">
              <a16:creationId xmlns:a16="http://schemas.microsoft.com/office/drawing/2014/main" id="{53C51C5D-54D4-453D-A625-B4421C160B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AED846E2-D3AF-4CB3-9A4B-C1B6719760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21" name="Text Box 1">
          <a:extLst>
            <a:ext uri="{FF2B5EF4-FFF2-40B4-BE49-F238E27FC236}">
              <a16:creationId xmlns:a16="http://schemas.microsoft.com/office/drawing/2014/main" id="{AAEDFC40-06FB-48CE-9B62-CF19DE0D7C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22" name="Text Box 1">
          <a:extLst>
            <a:ext uri="{FF2B5EF4-FFF2-40B4-BE49-F238E27FC236}">
              <a16:creationId xmlns:a16="http://schemas.microsoft.com/office/drawing/2014/main" id="{CBE7364B-69DB-4C42-A2D5-01FC122ABF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23" name="Text Box 1">
          <a:extLst>
            <a:ext uri="{FF2B5EF4-FFF2-40B4-BE49-F238E27FC236}">
              <a16:creationId xmlns:a16="http://schemas.microsoft.com/office/drawing/2014/main" id="{490C1FC8-50C2-4EFC-9749-C91DAD19A0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ACB27739-D0B1-41D8-9528-F658C76D630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8119AA8D-D776-4219-A037-7A545B3B4D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id="{E30D9D2D-E25C-48E9-9440-5BAF5584C28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27" name="Text Box 1">
          <a:extLst>
            <a:ext uri="{FF2B5EF4-FFF2-40B4-BE49-F238E27FC236}">
              <a16:creationId xmlns:a16="http://schemas.microsoft.com/office/drawing/2014/main" id="{39B0DE73-B361-40A8-A345-86580D8E00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ECF65DD3-A96D-42CE-BCC4-0E88CD38D4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29" name="Text Box 1">
          <a:extLst>
            <a:ext uri="{FF2B5EF4-FFF2-40B4-BE49-F238E27FC236}">
              <a16:creationId xmlns:a16="http://schemas.microsoft.com/office/drawing/2014/main" id="{6794CCCE-7E8D-4627-847E-AD35EA1AA0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30" name="Text Box 1">
          <a:extLst>
            <a:ext uri="{FF2B5EF4-FFF2-40B4-BE49-F238E27FC236}">
              <a16:creationId xmlns:a16="http://schemas.microsoft.com/office/drawing/2014/main" id="{8A2DC761-3AF8-407F-A411-5293CF8CD3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31" name="Text Box 1">
          <a:extLst>
            <a:ext uri="{FF2B5EF4-FFF2-40B4-BE49-F238E27FC236}">
              <a16:creationId xmlns:a16="http://schemas.microsoft.com/office/drawing/2014/main" id="{554FEEFA-5474-4F86-9CC0-BBD6B7AFFA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09152F1F-6B12-47E0-9107-ADAF7B80E5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33" name="Text Box 1">
          <a:extLst>
            <a:ext uri="{FF2B5EF4-FFF2-40B4-BE49-F238E27FC236}">
              <a16:creationId xmlns:a16="http://schemas.microsoft.com/office/drawing/2014/main" id="{3098F64C-2E63-478F-963F-1FF3A89958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34" name="Text Box 1">
          <a:extLst>
            <a:ext uri="{FF2B5EF4-FFF2-40B4-BE49-F238E27FC236}">
              <a16:creationId xmlns:a16="http://schemas.microsoft.com/office/drawing/2014/main" id="{022FC2EF-68E9-4D04-9E27-7243DD98CE5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35" name="Text Box 1">
          <a:extLst>
            <a:ext uri="{FF2B5EF4-FFF2-40B4-BE49-F238E27FC236}">
              <a16:creationId xmlns:a16="http://schemas.microsoft.com/office/drawing/2014/main" id="{3E65DD8D-A6A4-4419-97C0-3421F5DCDE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08454BF1-188B-4E88-8758-960078E2B68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37" name="Text Box 1">
          <a:extLst>
            <a:ext uri="{FF2B5EF4-FFF2-40B4-BE49-F238E27FC236}">
              <a16:creationId xmlns:a16="http://schemas.microsoft.com/office/drawing/2014/main" id="{0D1D6829-4881-4EB0-8F27-9C34DE1C13D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38" name="Text Box 1">
          <a:extLst>
            <a:ext uri="{FF2B5EF4-FFF2-40B4-BE49-F238E27FC236}">
              <a16:creationId xmlns:a16="http://schemas.microsoft.com/office/drawing/2014/main" id="{EDB6598D-FA4D-4A9F-8D7D-D3E098D4DF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39" name="Text Box 1">
          <a:extLst>
            <a:ext uri="{FF2B5EF4-FFF2-40B4-BE49-F238E27FC236}">
              <a16:creationId xmlns:a16="http://schemas.microsoft.com/office/drawing/2014/main" id="{0F1283BF-0AB0-4241-B88E-DF048CCF42A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B2967FEC-8BBA-4997-88F4-19A09DAD5DC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241" name="Text Box 1">
          <a:extLst>
            <a:ext uri="{FF2B5EF4-FFF2-40B4-BE49-F238E27FC236}">
              <a16:creationId xmlns:a16="http://schemas.microsoft.com/office/drawing/2014/main" id="{3A42998F-2A72-4659-A01A-A09FE1BA3F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42" name="Text Box 1">
          <a:extLst>
            <a:ext uri="{FF2B5EF4-FFF2-40B4-BE49-F238E27FC236}">
              <a16:creationId xmlns:a16="http://schemas.microsoft.com/office/drawing/2014/main" id="{534B46BD-D405-481E-8CC7-095AC1ADE6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43" name="Text Box 1">
          <a:extLst>
            <a:ext uri="{FF2B5EF4-FFF2-40B4-BE49-F238E27FC236}">
              <a16:creationId xmlns:a16="http://schemas.microsoft.com/office/drawing/2014/main" id="{08EF49FB-432B-466F-B953-A2FDA3FF217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BFD8C088-DB45-41B8-8122-E9DB6037E3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45" name="Text Box 1">
          <a:extLst>
            <a:ext uri="{FF2B5EF4-FFF2-40B4-BE49-F238E27FC236}">
              <a16:creationId xmlns:a16="http://schemas.microsoft.com/office/drawing/2014/main" id="{21089C7B-E850-4940-963B-DBEC6CD9FA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46" name="Text Box 1">
          <a:extLst>
            <a:ext uri="{FF2B5EF4-FFF2-40B4-BE49-F238E27FC236}">
              <a16:creationId xmlns:a16="http://schemas.microsoft.com/office/drawing/2014/main" id="{CA0E165C-58C6-4EA9-A7FA-DF79C443F1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47" name="Text Box 1">
          <a:extLst>
            <a:ext uri="{FF2B5EF4-FFF2-40B4-BE49-F238E27FC236}">
              <a16:creationId xmlns:a16="http://schemas.microsoft.com/office/drawing/2014/main" id="{D9334D9C-65D8-4022-9CD1-63D2F5CA2D4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D02CB625-1AE0-4153-A124-05569AE0D1A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49" name="Text Box 1">
          <a:extLst>
            <a:ext uri="{FF2B5EF4-FFF2-40B4-BE49-F238E27FC236}">
              <a16:creationId xmlns:a16="http://schemas.microsoft.com/office/drawing/2014/main" id="{F81630BD-422D-467F-96A0-2D95AE7039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50" name="Text Box 1">
          <a:extLst>
            <a:ext uri="{FF2B5EF4-FFF2-40B4-BE49-F238E27FC236}">
              <a16:creationId xmlns:a16="http://schemas.microsoft.com/office/drawing/2014/main" id="{748A09B8-3758-4ED5-8206-53460E47A8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51" name="Text Box 1">
          <a:extLst>
            <a:ext uri="{FF2B5EF4-FFF2-40B4-BE49-F238E27FC236}">
              <a16:creationId xmlns:a16="http://schemas.microsoft.com/office/drawing/2014/main" id="{538F8E14-3215-4E55-A690-8DD9244D38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3C823F61-40C3-4F80-B3CE-9AEE8643843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53" name="Text Box 1">
          <a:extLst>
            <a:ext uri="{FF2B5EF4-FFF2-40B4-BE49-F238E27FC236}">
              <a16:creationId xmlns:a16="http://schemas.microsoft.com/office/drawing/2014/main" id="{17F57FE1-8793-4270-BD36-9CB82F8AE0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54" name="Text Box 1">
          <a:extLst>
            <a:ext uri="{FF2B5EF4-FFF2-40B4-BE49-F238E27FC236}">
              <a16:creationId xmlns:a16="http://schemas.microsoft.com/office/drawing/2014/main" id="{7592F1D4-DC1E-45EE-B34C-35C32C77B8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55" name="Text Box 1">
          <a:extLst>
            <a:ext uri="{FF2B5EF4-FFF2-40B4-BE49-F238E27FC236}">
              <a16:creationId xmlns:a16="http://schemas.microsoft.com/office/drawing/2014/main" id="{80C98F7F-085C-4B5D-AE8E-17271846CA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61933266-1239-4C1F-9286-46A90D7A2F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57" name="Text Box 1">
          <a:extLst>
            <a:ext uri="{FF2B5EF4-FFF2-40B4-BE49-F238E27FC236}">
              <a16:creationId xmlns:a16="http://schemas.microsoft.com/office/drawing/2014/main" id="{88D9CD0C-8416-4543-BA1F-0288BCF73C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58" name="Text Box 1">
          <a:extLst>
            <a:ext uri="{FF2B5EF4-FFF2-40B4-BE49-F238E27FC236}">
              <a16:creationId xmlns:a16="http://schemas.microsoft.com/office/drawing/2014/main" id="{1758F058-AB24-4A0E-A505-E1A7E7BB7F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59" name="Text Box 1">
          <a:extLst>
            <a:ext uri="{FF2B5EF4-FFF2-40B4-BE49-F238E27FC236}">
              <a16:creationId xmlns:a16="http://schemas.microsoft.com/office/drawing/2014/main" id="{ACC731F5-F828-42A5-962C-E957BE2D887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F3B2988B-0392-435F-8350-9ED06FE753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61" name="Text Box 1">
          <a:extLst>
            <a:ext uri="{FF2B5EF4-FFF2-40B4-BE49-F238E27FC236}">
              <a16:creationId xmlns:a16="http://schemas.microsoft.com/office/drawing/2014/main" id="{CFC0DE27-E61C-42DF-A27C-EF4E4845971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62" name="Text Box 1">
          <a:extLst>
            <a:ext uri="{FF2B5EF4-FFF2-40B4-BE49-F238E27FC236}">
              <a16:creationId xmlns:a16="http://schemas.microsoft.com/office/drawing/2014/main" id="{E300BAA2-6C01-4320-ACF4-45FD0CE5D95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63" name="Text Box 1">
          <a:extLst>
            <a:ext uri="{FF2B5EF4-FFF2-40B4-BE49-F238E27FC236}">
              <a16:creationId xmlns:a16="http://schemas.microsoft.com/office/drawing/2014/main" id="{359C1551-CA4F-4E81-B11A-E5C8F7A56C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704675C5-0934-4A64-9DDD-EDB41E3686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id="{77EEAA50-A6AF-44E6-B380-C87F2C7340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66" name="Text Box 1">
          <a:extLst>
            <a:ext uri="{FF2B5EF4-FFF2-40B4-BE49-F238E27FC236}">
              <a16:creationId xmlns:a16="http://schemas.microsoft.com/office/drawing/2014/main" id="{D4FDC951-3B5E-4267-9729-A3C409CD7A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67" name="Text Box 1">
          <a:extLst>
            <a:ext uri="{FF2B5EF4-FFF2-40B4-BE49-F238E27FC236}">
              <a16:creationId xmlns:a16="http://schemas.microsoft.com/office/drawing/2014/main" id="{2AC63CFA-BDB9-426A-B8F3-0275B99974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BFAAB135-9018-4E69-A0EB-7D9D57C35E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69" name="Text Box 1">
          <a:extLst>
            <a:ext uri="{FF2B5EF4-FFF2-40B4-BE49-F238E27FC236}">
              <a16:creationId xmlns:a16="http://schemas.microsoft.com/office/drawing/2014/main" id="{ACBD252F-43CD-4827-A271-37BB2DC97A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0" name="Text Box 1">
          <a:extLst>
            <a:ext uri="{FF2B5EF4-FFF2-40B4-BE49-F238E27FC236}">
              <a16:creationId xmlns:a16="http://schemas.microsoft.com/office/drawing/2014/main" id="{B0EA4EE3-C9C7-46C4-BD71-6FFA22D7139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1" name="Text Box 1">
          <a:extLst>
            <a:ext uri="{FF2B5EF4-FFF2-40B4-BE49-F238E27FC236}">
              <a16:creationId xmlns:a16="http://schemas.microsoft.com/office/drawing/2014/main" id="{AC58639D-6127-41BC-AC2D-668007C2BB0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6D1690DA-D21D-48F9-86F3-3DA9C906B15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3" name="Text Box 1">
          <a:extLst>
            <a:ext uri="{FF2B5EF4-FFF2-40B4-BE49-F238E27FC236}">
              <a16:creationId xmlns:a16="http://schemas.microsoft.com/office/drawing/2014/main" id="{1F7FB457-9EC7-40E6-AAFF-BED15C5270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4" name="Text Box 1">
          <a:extLst>
            <a:ext uri="{FF2B5EF4-FFF2-40B4-BE49-F238E27FC236}">
              <a16:creationId xmlns:a16="http://schemas.microsoft.com/office/drawing/2014/main" id="{18117275-C35C-467E-A861-42A0A6AF49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5" name="Text Box 1">
          <a:extLst>
            <a:ext uri="{FF2B5EF4-FFF2-40B4-BE49-F238E27FC236}">
              <a16:creationId xmlns:a16="http://schemas.microsoft.com/office/drawing/2014/main" id="{B6A5F3A9-7680-40D2-A319-BE717E4DCB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678CEE56-88B1-41A4-8B3F-3E2E0E65FB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7" name="Text Box 1">
          <a:extLst>
            <a:ext uri="{FF2B5EF4-FFF2-40B4-BE49-F238E27FC236}">
              <a16:creationId xmlns:a16="http://schemas.microsoft.com/office/drawing/2014/main" id="{CD7838AF-B490-4A28-90B7-5EF519563E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8" name="Text Box 1">
          <a:extLst>
            <a:ext uri="{FF2B5EF4-FFF2-40B4-BE49-F238E27FC236}">
              <a16:creationId xmlns:a16="http://schemas.microsoft.com/office/drawing/2014/main" id="{E1C285EC-6652-4021-9CA8-E3209AC5880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79" name="Text Box 1">
          <a:extLst>
            <a:ext uri="{FF2B5EF4-FFF2-40B4-BE49-F238E27FC236}">
              <a16:creationId xmlns:a16="http://schemas.microsoft.com/office/drawing/2014/main" id="{740F57F4-28BC-4A93-BF47-AFB7D10DD4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89115459-9649-4783-A040-715178D244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281" name="Text Box 1">
          <a:extLst>
            <a:ext uri="{FF2B5EF4-FFF2-40B4-BE49-F238E27FC236}">
              <a16:creationId xmlns:a16="http://schemas.microsoft.com/office/drawing/2014/main" id="{572521D1-9679-4767-91AD-90752F20607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82" name="Text Box 1">
          <a:extLst>
            <a:ext uri="{FF2B5EF4-FFF2-40B4-BE49-F238E27FC236}">
              <a16:creationId xmlns:a16="http://schemas.microsoft.com/office/drawing/2014/main" id="{2F3A1408-F967-492D-9982-7ACC73FFA2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83" name="Text Box 1">
          <a:extLst>
            <a:ext uri="{FF2B5EF4-FFF2-40B4-BE49-F238E27FC236}">
              <a16:creationId xmlns:a16="http://schemas.microsoft.com/office/drawing/2014/main" id="{95B48F45-BFCE-4917-9F3D-C016452E6C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7AC34D86-7745-4C4E-BF70-CA6F988202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85" name="Text Box 1">
          <a:extLst>
            <a:ext uri="{FF2B5EF4-FFF2-40B4-BE49-F238E27FC236}">
              <a16:creationId xmlns:a16="http://schemas.microsoft.com/office/drawing/2014/main" id="{AE62993D-4A42-4291-9D09-51E7856D559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86" name="Text Box 1">
          <a:extLst>
            <a:ext uri="{FF2B5EF4-FFF2-40B4-BE49-F238E27FC236}">
              <a16:creationId xmlns:a16="http://schemas.microsoft.com/office/drawing/2014/main" id="{2420B11A-324E-490E-87A6-E5C6587AAC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87" name="Text Box 1">
          <a:extLst>
            <a:ext uri="{FF2B5EF4-FFF2-40B4-BE49-F238E27FC236}">
              <a16:creationId xmlns:a16="http://schemas.microsoft.com/office/drawing/2014/main" id="{BFB6C95D-22BC-42E2-81C1-0CF3198C3F6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68BDB288-479D-4A56-A96E-6160377B30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89" name="Text Box 1">
          <a:extLst>
            <a:ext uri="{FF2B5EF4-FFF2-40B4-BE49-F238E27FC236}">
              <a16:creationId xmlns:a16="http://schemas.microsoft.com/office/drawing/2014/main" id="{CFF94AF4-C39D-4B82-9643-16685F4D6E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90" name="Text Box 1">
          <a:extLst>
            <a:ext uri="{FF2B5EF4-FFF2-40B4-BE49-F238E27FC236}">
              <a16:creationId xmlns:a16="http://schemas.microsoft.com/office/drawing/2014/main" id="{0737D6E0-E7A8-463F-9CDD-D79E382356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91" name="Text Box 1">
          <a:extLst>
            <a:ext uri="{FF2B5EF4-FFF2-40B4-BE49-F238E27FC236}">
              <a16:creationId xmlns:a16="http://schemas.microsoft.com/office/drawing/2014/main" id="{7514019F-8122-4712-9989-7E7B6B05565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556A8A78-BBAE-4B1B-8C56-4DD9D22AF4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93" name="Text Box 1">
          <a:extLst>
            <a:ext uri="{FF2B5EF4-FFF2-40B4-BE49-F238E27FC236}">
              <a16:creationId xmlns:a16="http://schemas.microsoft.com/office/drawing/2014/main" id="{45CF8C66-B667-4783-92F0-4C9F70AAB6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94" name="Text Box 1">
          <a:extLst>
            <a:ext uri="{FF2B5EF4-FFF2-40B4-BE49-F238E27FC236}">
              <a16:creationId xmlns:a16="http://schemas.microsoft.com/office/drawing/2014/main" id="{4A2227F3-1004-464C-8C40-6727D44AC37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95" name="Text Box 1">
          <a:extLst>
            <a:ext uri="{FF2B5EF4-FFF2-40B4-BE49-F238E27FC236}">
              <a16:creationId xmlns:a16="http://schemas.microsoft.com/office/drawing/2014/main" id="{D56087D1-5305-4392-965B-614DF22A79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AE2D42B2-E1A4-45E6-B6AF-7A302DF63CE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297" name="Text Box 1">
          <a:extLst>
            <a:ext uri="{FF2B5EF4-FFF2-40B4-BE49-F238E27FC236}">
              <a16:creationId xmlns:a16="http://schemas.microsoft.com/office/drawing/2014/main" id="{A06F944D-750E-4E73-9DCF-9C97C169CC7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298" name="Text Box 1">
          <a:extLst>
            <a:ext uri="{FF2B5EF4-FFF2-40B4-BE49-F238E27FC236}">
              <a16:creationId xmlns:a16="http://schemas.microsoft.com/office/drawing/2014/main" id="{4DD188E9-2261-4541-A1D6-07DD39F031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299" name="Text Box 1">
          <a:extLst>
            <a:ext uri="{FF2B5EF4-FFF2-40B4-BE49-F238E27FC236}">
              <a16:creationId xmlns:a16="http://schemas.microsoft.com/office/drawing/2014/main" id="{DB9C3B9F-38E7-4375-A5EA-C76C6249CE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C0E3A532-2096-448F-A720-C6F7560E3BF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01" name="Text Box 1">
          <a:extLst>
            <a:ext uri="{FF2B5EF4-FFF2-40B4-BE49-F238E27FC236}">
              <a16:creationId xmlns:a16="http://schemas.microsoft.com/office/drawing/2014/main" id="{5F8AC446-D514-49B6-AA6B-3213A4E2D7E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02" name="Text Box 1">
          <a:extLst>
            <a:ext uri="{FF2B5EF4-FFF2-40B4-BE49-F238E27FC236}">
              <a16:creationId xmlns:a16="http://schemas.microsoft.com/office/drawing/2014/main" id="{8D9E70A1-1138-4CDC-BB84-BC19184B642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03" name="Text Box 1">
          <a:extLst>
            <a:ext uri="{FF2B5EF4-FFF2-40B4-BE49-F238E27FC236}">
              <a16:creationId xmlns:a16="http://schemas.microsoft.com/office/drawing/2014/main" id="{04D57EA7-C0A7-4E34-B842-72040A37F6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BB0655AC-6529-400E-8298-DE1725E310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05" name="Text Box 1">
          <a:extLst>
            <a:ext uri="{FF2B5EF4-FFF2-40B4-BE49-F238E27FC236}">
              <a16:creationId xmlns:a16="http://schemas.microsoft.com/office/drawing/2014/main" id="{D094047D-E7DA-4F88-ACEA-1DC1B181FD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06" name="Text Box 1">
          <a:extLst>
            <a:ext uri="{FF2B5EF4-FFF2-40B4-BE49-F238E27FC236}">
              <a16:creationId xmlns:a16="http://schemas.microsoft.com/office/drawing/2014/main" id="{98FDDB02-A098-48F1-AE22-08E1C3B80CF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07" name="Text Box 1">
          <a:extLst>
            <a:ext uri="{FF2B5EF4-FFF2-40B4-BE49-F238E27FC236}">
              <a16:creationId xmlns:a16="http://schemas.microsoft.com/office/drawing/2014/main" id="{ED177AF2-21AA-4D7B-AF61-AB52D4A33A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E1C2D770-9087-45F2-BD2F-B112C7DF33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09" name="Text Box 1">
          <a:extLst>
            <a:ext uri="{FF2B5EF4-FFF2-40B4-BE49-F238E27FC236}">
              <a16:creationId xmlns:a16="http://schemas.microsoft.com/office/drawing/2014/main" id="{9CB17B13-7351-45AD-9E1C-3640C762DD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10" name="Text Box 1">
          <a:extLst>
            <a:ext uri="{FF2B5EF4-FFF2-40B4-BE49-F238E27FC236}">
              <a16:creationId xmlns:a16="http://schemas.microsoft.com/office/drawing/2014/main" id="{B726EC2B-BC65-4B32-9CBA-48C63EDD950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11" name="Text Box 1">
          <a:extLst>
            <a:ext uri="{FF2B5EF4-FFF2-40B4-BE49-F238E27FC236}">
              <a16:creationId xmlns:a16="http://schemas.microsoft.com/office/drawing/2014/main" id="{3F0FD06B-4AD3-431E-A0C6-B6B39DDAB76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008885BD-A202-4782-B133-D6C4D38EA9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13" name="Text Box 1">
          <a:extLst>
            <a:ext uri="{FF2B5EF4-FFF2-40B4-BE49-F238E27FC236}">
              <a16:creationId xmlns:a16="http://schemas.microsoft.com/office/drawing/2014/main" id="{85523210-6D62-47FF-A5E4-A71AF57ED7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14" name="Text Box 1">
          <a:extLst>
            <a:ext uri="{FF2B5EF4-FFF2-40B4-BE49-F238E27FC236}">
              <a16:creationId xmlns:a16="http://schemas.microsoft.com/office/drawing/2014/main" id="{BD04DE60-3BB3-4075-BCE6-2FB86614E9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15" name="Text Box 1">
          <a:extLst>
            <a:ext uri="{FF2B5EF4-FFF2-40B4-BE49-F238E27FC236}">
              <a16:creationId xmlns:a16="http://schemas.microsoft.com/office/drawing/2014/main" id="{105A1401-C114-4588-9F78-107612651F0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990D50FE-3C6C-4E16-872F-0ED8BA46D6D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17" name="Text Box 1">
          <a:extLst>
            <a:ext uri="{FF2B5EF4-FFF2-40B4-BE49-F238E27FC236}">
              <a16:creationId xmlns:a16="http://schemas.microsoft.com/office/drawing/2014/main" id="{030E282B-2A18-40F5-84C5-396D25E821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18" name="Text Box 1">
          <a:extLst>
            <a:ext uri="{FF2B5EF4-FFF2-40B4-BE49-F238E27FC236}">
              <a16:creationId xmlns:a16="http://schemas.microsoft.com/office/drawing/2014/main" id="{2F3E959B-85C6-433B-A8E9-DFD3BD9F3D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19" name="Text Box 1">
          <a:extLst>
            <a:ext uri="{FF2B5EF4-FFF2-40B4-BE49-F238E27FC236}">
              <a16:creationId xmlns:a16="http://schemas.microsoft.com/office/drawing/2014/main" id="{02372730-1A3E-4D57-9503-13DEEF156E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2683070B-0B25-4CDB-BBF9-54FABBE6834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21" name="Text Box 1">
          <a:extLst>
            <a:ext uri="{FF2B5EF4-FFF2-40B4-BE49-F238E27FC236}">
              <a16:creationId xmlns:a16="http://schemas.microsoft.com/office/drawing/2014/main" id="{91C42DF7-D6B4-4DAA-B44F-CB136CAB52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22" name="Text Box 1">
          <a:extLst>
            <a:ext uri="{FF2B5EF4-FFF2-40B4-BE49-F238E27FC236}">
              <a16:creationId xmlns:a16="http://schemas.microsoft.com/office/drawing/2014/main" id="{3A578859-C982-43D8-95C3-64A6F28AF5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23" name="Text Box 1">
          <a:extLst>
            <a:ext uri="{FF2B5EF4-FFF2-40B4-BE49-F238E27FC236}">
              <a16:creationId xmlns:a16="http://schemas.microsoft.com/office/drawing/2014/main" id="{123120AC-AFEE-4F7E-956B-703DAC0EDE5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4A6E8044-9583-4780-ADDA-9D5DF13421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25" name="Text Box 1">
          <a:extLst>
            <a:ext uri="{FF2B5EF4-FFF2-40B4-BE49-F238E27FC236}">
              <a16:creationId xmlns:a16="http://schemas.microsoft.com/office/drawing/2014/main" id="{E7A74F0C-699B-4F76-BE35-DA5415224C6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326" name="Text Box 1">
          <a:extLst>
            <a:ext uri="{FF2B5EF4-FFF2-40B4-BE49-F238E27FC236}">
              <a16:creationId xmlns:a16="http://schemas.microsoft.com/office/drawing/2014/main" id="{00C842A3-3A9F-47E0-AEEF-C6FD064094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327" name="Text Box 1">
          <a:extLst>
            <a:ext uri="{FF2B5EF4-FFF2-40B4-BE49-F238E27FC236}">
              <a16:creationId xmlns:a16="http://schemas.microsoft.com/office/drawing/2014/main" id="{009CF5F6-E4F7-4F55-9EAD-87D26FB3053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2C3073C3-EEF2-4B83-94EC-CB10E0A2F69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329" name="Text Box 1">
          <a:extLst>
            <a:ext uri="{FF2B5EF4-FFF2-40B4-BE49-F238E27FC236}">
              <a16:creationId xmlns:a16="http://schemas.microsoft.com/office/drawing/2014/main" id="{8662B8EC-7B3B-4F14-B5EB-2432A46C07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id="{77701DE8-06B6-4B2D-B186-B2E99397FC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31" name="Text Box 1">
          <a:extLst>
            <a:ext uri="{FF2B5EF4-FFF2-40B4-BE49-F238E27FC236}">
              <a16:creationId xmlns:a16="http://schemas.microsoft.com/office/drawing/2014/main" id="{92AD4D95-2C60-4794-8456-AA191DA121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9D255220-07F5-4570-9BA6-C396158216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33" name="Text Box 1">
          <a:extLst>
            <a:ext uri="{FF2B5EF4-FFF2-40B4-BE49-F238E27FC236}">
              <a16:creationId xmlns:a16="http://schemas.microsoft.com/office/drawing/2014/main" id="{F9F8B3F5-72AE-477E-94FE-A9070CE22E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34" name="Text Box 1">
          <a:extLst>
            <a:ext uri="{FF2B5EF4-FFF2-40B4-BE49-F238E27FC236}">
              <a16:creationId xmlns:a16="http://schemas.microsoft.com/office/drawing/2014/main" id="{3157D40E-DAC8-407F-9117-B1875E220CD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35" name="Text Box 1">
          <a:extLst>
            <a:ext uri="{FF2B5EF4-FFF2-40B4-BE49-F238E27FC236}">
              <a16:creationId xmlns:a16="http://schemas.microsoft.com/office/drawing/2014/main" id="{58A69B2E-58F0-4094-BEE2-F41B9138BF5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C51E07D3-2781-4D05-9850-2CA5EE1616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37" name="Text Box 1">
          <a:extLst>
            <a:ext uri="{FF2B5EF4-FFF2-40B4-BE49-F238E27FC236}">
              <a16:creationId xmlns:a16="http://schemas.microsoft.com/office/drawing/2014/main" id="{FAE415C2-A046-4605-BCC1-F144295002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38" name="Text Box 1">
          <a:extLst>
            <a:ext uri="{FF2B5EF4-FFF2-40B4-BE49-F238E27FC236}">
              <a16:creationId xmlns:a16="http://schemas.microsoft.com/office/drawing/2014/main" id="{DDC528D2-494A-4EF4-B4C3-87A2FDF33C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39" name="Text Box 1">
          <a:extLst>
            <a:ext uri="{FF2B5EF4-FFF2-40B4-BE49-F238E27FC236}">
              <a16:creationId xmlns:a16="http://schemas.microsoft.com/office/drawing/2014/main" id="{225F2646-3393-4C8F-BF96-DCACB610EAC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308918B5-A226-4C83-A99E-4A99E44164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41" name="Text Box 1">
          <a:extLst>
            <a:ext uri="{FF2B5EF4-FFF2-40B4-BE49-F238E27FC236}">
              <a16:creationId xmlns:a16="http://schemas.microsoft.com/office/drawing/2014/main" id="{CCA5D30E-BEAE-404A-83ED-5FC7E485057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id="{27743A8C-5A61-4073-B38A-24767805FA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id="{F12D98C7-DC31-4BC3-A5CA-415F9DDEC4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F90572B6-EB6A-40BA-A96E-2E1EFCDC7D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45" name="Text Box 1">
          <a:extLst>
            <a:ext uri="{FF2B5EF4-FFF2-40B4-BE49-F238E27FC236}">
              <a16:creationId xmlns:a16="http://schemas.microsoft.com/office/drawing/2014/main" id="{4E3B597B-130A-4C42-AF44-50037B8842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46" name="Text Box 1">
          <a:extLst>
            <a:ext uri="{FF2B5EF4-FFF2-40B4-BE49-F238E27FC236}">
              <a16:creationId xmlns:a16="http://schemas.microsoft.com/office/drawing/2014/main" id="{EC23118C-BB71-452D-92F2-D8676AEEA46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47" name="Text Box 1">
          <a:extLst>
            <a:ext uri="{FF2B5EF4-FFF2-40B4-BE49-F238E27FC236}">
              <a16:creationId xmlns:a16="http://schemas.microsoft.com/office/drawing/2014/main" id="{EB458B21-40AD-4616-8A1D-21B074C309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8738674D-A89B-4615-AFE6-33DD3C91EBC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49" name="Text Box 1">
          <a:extLst>
            <a:ext uri="{FF2B5EF4-FFF2-40B4-BE49-F238E27FC236}">
              <a16:creationId xmlns:a16="http://schemas.microsoft.com/office/drawing/2014/main" id="{958B402F-8181-443D-B195-72489E8E85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50" name="Text Box 1">
          <a:extLst>
            <a:ext uri="{FF2B5EF4-FFF2-40B4-BE49-F238E27FC236}">
              <a16:creationId xmlns:a16="http://schemas.microsoft.com/office/drawing/2014/main" id="{E77E5151-6E78-4B79-BED3-5B4A4925C1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51" name="Text Box 1">
          <a:extLst>
            <a:ext uri="{FF2B5EF4-FFF2-40B4-BE49-F238E27FC236}">
              <a16:creationId xmlns:a16="http://schemas.microsoft.com/office/drawing/2014/main" id="{81118C8C-E100-4FF6-A5C1-F4D37D1E99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2F7DA71E-5BDF-4AB3-8518-BB01E74B0D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53" name="Text Box 1">
          <a:extLst>
            <a:ext uri="{FF2B5EF4-FFF2-40B4-BE49-F238E27FC236}">
              <a16:creationId xmlns:a16="http://schemas.microsoft.com/office/drawing/2014/main" id="{259541D8-0BF8-4A68-89FD-97E3C7E56BE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54" name="Text Box 1">
          <a:extLst>
            <a:ext uri="{FF2B5EF4-FFF2-40B4-BE49-F238E27FC236}">
              <a16:creationId xmlns:a16="http://schemas.microsoft.com/office/drawing/2014/main" id="{3A338562-21F0-4995-BC97-225675773DF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55" name="Text Box 1">
          <a:extLst>
            <a:ext uri="{FF2B5EF4-FFF2-40B4-BE49-F238E27FC236}">
              <a16:creationId xmlns:a16="http://schemas.microsoft.com/office/drawing/2014/main" id="{5C019759-01E0-4A3D-803C-D676B4C600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1D142B66-7C76-44BC-8F9B-27F4DC923E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57" name="Text Box 1">
          <a:extLst>
            <a:ext uri="{FF2B5EF4-FFF2-40B4-BE49-F238E27FC236}">
              <a16:creationId xmlns:a16="http://schemas.microsoft.com/office/drawing/2014/main" id="{7EF92A1E-BC4F-49CE-9F5E-9E45EDCC53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58" name="Text Box 1">
          <a:extLst>
            <a:ext uri="{FF2B5EF4-FFF2-40B4-BE49-F238E27FC236}">
              <a16:creationId xmlns:a16="http://schemas.microsoft.com/office/drawing/2014/main" id="{DF0AE849-981A-46BF-8B61-1EE8844B36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59" name="Text Box 1">
          <a:extLst>
            <a:ext uri="{FF2B5EF4-FFF2-40B4-BE49-F238E27FC236}">
              <a16:creationId xmlns:a16="http://schemas.microsoft.com/office/drawing/2014/main" id="{68C297E5-A83F-46ED-924D-491E7B2BD4E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900E0B06-06EE-4622-981A-61C256C26A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1" name="Text Box 1">
          <a:extLst>
            <a:ext uri="{FF2B5EF4-FFF2-40B4-BE49-F238E27FC236}">
              <a16:creationId xmlns:a16="http://schemas.microsoft.com/office/drawing/2014/main" id="{6136A790-606E-4383-B9FA-CA5802FF43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2" name="Text Box 1">
          <a:extLst>
            <a:ext uri="{FF2B5EF4-FFF2-40B4-BE49-F238E27FC236}">
              <a16:creationId xmlns:a16="http://schemas.microsoft.com/office/drawing/2014/main" id="{5561AD8A-C59C-4E57-A3FF-AC8A14EF414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3" name="Text Box 1">
          <a:extLst>
            <a:ext uri="{FF2B5EF4-FFF2-40B4-BE49-F238E27FC236}">
              <a16:creationId xmlns:a16="http://schemas.microsoft.com/office/drawing/2014/main" id="{129CD312-B912-4DA1-B8D4-84A98F7EF1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9223E5A4-31BF-4919-B351-62E2F0449E9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5" name="Text Box 1">
          <a:extLst>
            <a:ext uri="{FF2B5EF4-FFF2-40B4-BE49-F238E27FC236}">
              <a16:creationId xmlns:a16="http://schemas.microsoft.com/office/drawing/2014/main" id="{2606F409-13F9-40F3-8766-F61462D2D18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6" name="Text Box 1">
          <a:extLst>
            <a:ext uri="{FF2B5EF4-FFF2-40B4-BE49-F238E27FC236}">
              <a16:creationId xmlns:a16="http://schemas.microsoft.com/office/drawing/2014/main" id="{8C534D5E-E3E5-49B7-BED0-1AA590BB9B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7" name="Text Box 1">
          <a:extLst>
            <a:ext uri="{FF2B5EF4-FFF2-40B4-BE49-F238E27FC236}">
              <a16:creationId xmlns:a16="http://schemas.microsoft.com/office/drawing/2014/main" id="{BAD3809D-988F-4604-B8BE-EE286CA4FD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0A75665E-09C3-41C3-80D5-8EF7F45CEFB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369" name="Text Box 1">
          <a:extLst>
            <a:ext uri="{FF2B5EF4-FFF2-40B4-BE49-F238E27FC236}">
              <a16:creationId xmlns:a16="http://schemas.microsoft.com/office/drawing/2014/main" id="{3D679ACA-5CCA-47C2-89DB-66EC9522C9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70" name="Text Box 1">
          <a:extLst>
            <a:ext uri="{FF2B5EF4-FFF2-40B4-BE49-F238E27FC236}">
              <a16:creationId xmlns:a16="http://schemas.microsoft.com/office/drawing/2014/main" id="{33D6B003-0306-4BD1-A6BD-1552A99F0C1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71" name="Text Box 1">
          <a:extLst>
            <a:ext uri="{FF2B5EF4-FFF2-40B4-BE49-F238E27FC236}">
              <a16:creationId xmlns:a16="http://schemas.microsoft.com/office/drawing/2014/main" id="{9FF8372A-0FF6-4969-9794-D2775469837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449296AE-DD1D-4DED-A79B-78D5956CF0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73" name="Text Box 1">
          <a:extLst>
            <a:ext uri="{FF2B5EF4-FFF2-40B4-BE49-F238E27FC236}">
              <a16:creationId xmlns:a16="http://schemas.microsoft.com/office/drawing/2014/main" id="{A39DEFBE-AC08-4059-AFC8-A4177E724D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74" name="Text Box 1">
          <a:extLst>
            <a:ext uri="{FF2B5EF4-FFF2-40B4-BE49-F238E27FC236}">
              <a16:creationId xmlns:a16="http://schemas.microsoft.com/office/drawing/2014/main" id="{EA076E77-CE1A-4959-A273-287C88945F9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75" name="Text Box 1">
          <a:extLst>
            <a:ext uri="{FF2B5EF4-FFF2-40B4-BE49-F238E27FC236}">
              <a16:creationId xmlns:a16="http://schemas.microsoft.com/office/drawing/2014/main" id="{E44486D7-4060-445D-AECB-D9BB647F16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9723906D-7F6D-4374-AD5A-4A3EFF3F3C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77" name="Text Box 1">
          <a:extLst>
            <a:ext uri="{FF2B5EF4-FFF2-40B4-BE49-F238E27FC236}">
              <a16:creationId xmlns:a16="http://schemas.microsoft.com/office/drawing/2014/main" id="{92C4ACDD-415D-45EE-AD08-7654E655D3E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78" name="Text Box 1">
          <a:extLst>
            <a:ext uri="{FF2B5EF4-FFF2-40B4-BE49-F238E27FC236}">
              <a16:creationId xmlns:a16="http://schemas.microsoft.com/office/drawing/2014/main" id="{468D03B4-A97D-40F7-B943-06A991C696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79" name="Text Box 1">
          <a:extLst>
            <a:ext uri="{FF2B5EF4-FFF2-40B4-BE49-F238E27FC236}">
              <a16:creationId xmlns:a16="http://schemas.microsoft.com/office/drawing/2014/main" id="{228273E9-0640-4087-95B2-1123B7237E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AAE06F64-637D-4265-BFA5-5EA716F4A87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81" name="Text Box 1">
          <a:extLst>
            <a:ext uri="{FF2B5EF4-FFF2-40B4-BE49-F238E27FC236}">
              <a16:creationId xmlns:a16="http://schemas.microsoft.com/office/drawing/2014/main" id="{BBA34E45-9672-4E81-BBEB-96DBB7A4EDF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82" name="Text Box 1">
          <a:extLst>
            <a:ext uri="{FF2B5EF4-FFF2-40B4-BE49-F238E27FC236}">
              <a16:creationId xmlns:a16="http://schemas.microsoft.com/office/drawing/2014/main" id="{5B1C7408-D644-4A04-8466-3AA337B9D0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83" name="Text Box 1">
          <a:extLst>
            <a:ext uri="{FF2B5EF4-FFF2-40B4-BE49-F238E27FC236}">
              <a16:creationId xmlns:a16="http://schemas.microsoft.com/office/drawing/2014/main" id="{1EF6C1A4-F5E9-4B56-B199-514633121F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E93B701E-3FED-4AB8-A7B9-7B20B05135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85" name="Text Box 1">
          <a:extLst>
            <a:ext uri="{FF2B5EF4-FFF2-40B4-BE49-F238E27FC236}">
              <a16:creationId xmlns:a16="http://schemas.microsoft.com/office/drawing/2014/main" id="{624A7F19-3EC2-473E-8EAE-1F84DAB068E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86" name="Text Box 1">
          <a:extLst>
            <a:ext uri="{FF2B5EF4-FFF2-40B4-BE49-F238E27FC236}">
              <a16:creationId xmlns:a16="http://schemas.microsoft.com/office/drawing/2014/main" id="{FD8B6E3E-D971-44E7-A656-DBD8BA13F8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87" name="Text Box 1">
          <a:extLst>
            <a:ext uri="{FF2B5EF4-FFF2-40B4-BE49-F238E27FC236}">
              <a16:creationId xmlns:a16="http://schemas.microsoft.com/office/drawing/2014/main" id="{FD10E646-DF80-4563-B5C9-DCEE1CBAFF0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AD088936-01B2-43CF-96B6-737A4C413B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89" name="Text Box 1">
          <a:extLst>
            <a:ext uri="{FF2B5EF4-FFF2-40B4-BE49-F238E27FC236}">
              <a16:creationId xmlns:a16="http://schemas.microsoft.com/office/drawing/2014/main" id="{AD03B66E-4D51-4D24-A184-7CE2AD1C29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90" name="Text Box 1">
          <a:extLst>
            <a:ext uri="{FF2B5EF4-FFF2-40B4-BE49-F238E27FC236}">
              <a16:creationId xmlns:a16="http://schemas.microsoft.com/office/drawing/2014/main" id="{CD57E342-83B5-4B4E-BF71-C0BF9CA6578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91" name="Text Box 1">
          <a:extLst>
            <a:ext uri="{FF2B5EF4-FFF2-40B4-BE49-F238E27FC236}">
              <a16:creationId xmlns:a16="http://schemas.microsoft.com/office/drawing/2014/main" id="{B0F94516-B952-4C5E-95B0-DA26D610EE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3A7DFBBF-7F7B-43A1-A6B1-57DFF12D41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93" name="Text Box 1">
          <a:extLst>
            <a:ext uri="{FF2B5EF4-FFF2-40B4-BE49-F238E27FC236}">
              <a16:creationId xmlns:a16="http://schemas.microsoft.com/office/drawing/2014/main" id="{AB4637BE-14BD-43D2-B4BA-9A3C9DDFA2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94" name="Text Box 1">
          <a:extLst>
            <a:ext uri="{FF2B5EF4-FFF2-40B4-BE49-F238E27FC236}">
              <a16:creationId xmlns:a16="http://schemas.microsoft.com/office/drawing/2014/main" id="{36546DB6-C1CB-455F-B73B-79D71FF125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95" name="Text Box 1">
          <a:extLst>
            <a:ext uri="{FF2B5EF4-FFF2-40B4-BE49-F238E27FC236}">
              <a16:creationId xmlns:a16="http://schemas.microsoft.com/office/drawing/2014/main" id="{C24DEEC9-1D64-4D8D-BFD5-E2E611C346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5772C3B4-9264-4D0E-9D05-5117C3D68F1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397" name="Text Box 1">
          <a:extLst>
            <a:ext uri="{FF2B5EF4-FFF2-40B4-BE49-F238E27FC236}">
              <a16:creationId xmlns:a16="http://schemas.microsoft.com/office/drawing/2014/main" id="{952018A8-955A-44C6-87D8-E6BC217DE3F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id="{B1DC0715-EFE8-4C19-B3AA-A796F214A22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399" name="Text Box 1">
          <a:extLst>
            <a:ext uri="{FF2B5EF4-FFF2-40B4-BE49-F238E27FC236}">
              <a16:creationId xmlns:a16="http://schemas.microsoft.com/office/drawing/2014/main" id="{FA0470BD-C1D5-4145-A003-0FEBFDE544C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3EDF1DA7-E3AC-4C98-8BDE-0A0C4EA56F0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01" name="Text Box 1">
          <a:extLst>
            <a:ext uri="{FF2B5EF4-FFF2-40B4-BE49-F238E27FC236}">
              <a16:creationId xmlns:a16="http://schemas.microsoft.com/office/drawing/2014/main" id="{9DB78722-8D76-4A3E-8F88-491E8510AE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02" name="Text Box 1">
          <a:extLst>
            <a:ext uri="{FF2B5EF4-FFF2-40B4-BE49-F238E27FC236}">
              <a16:creationId xmlns:a16="http://schemas.microsoft.com/office/drawing/2014/main" id="{B6B7E501-4152-4DF8-8F48-FD36C14F5FA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03" name="Text Box 1">
          <a:extLst>
            <a:ext uri="{FF2B5EF4-FFF2-40B4-BE49-F238E27FC236}">
              <a16:creationId xmlns:a16="http://schemas.microsoft.com/office/drawing/2014/main" id="{F2D0FFB7-7AB9-4D7E-A113-166B3F1263C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0C05D99A-468B-4030-BEB0-C992A5BF08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05" name="Text Box 1">
          <a:extLst>
            <a:ext uri="{FF2B5EF4-FFF2-40B4-BE49-F238E27FC236}">
              <a16:creationId xmlns:a16="http://schemas.microsoft.com/office/drawing/2014/main" id="{F1712459-EB87-4D72-AFC0-7033832281B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06" name="Text Box 1">
          <a:extLst>
            <a:ext uri="{FF2B5EF4-FFF2-40B4-BE49-F238E27FC236}">
              <a16:creationId xmlns:a16="http://schemas.microsoft.com/office/drawing/2014/main" id="{7DC1C5AF-C43F-4D01-90DC-A9072D527B3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07" name="Text Box 1">
          <a:extLst>
            <a:ext uri="{FF2B5EF4-FFF2-40B4-BE49-F238E27FC236}">
              <a16:creationId xmlns:a16="http://schemas.microsoft.com/office/drawing/2014/main" id="{8FA9FE61-DE63-49DD-A999-2C5AE18AAD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0B7168E8-BF1D-4E68-BD96-E2A9548E14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09" name="Text Box 1">
          <a:extLst>
            <a:ext uri="{FF2B5EF4-FFF2-40B4-BE49-F238E27FC236}">
              <a16:creationId xmlns:a16="http://schemas.microsoft.com/office/drawing/2014/main" id="{CA925346-4D29-4D2C-988F-1B5E6281D0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10" name="Text Box 1">
          <a:extLst>
            <a:ext uri="{FF2B5EF4-FFF2-40B4-BE49-F238E27FC236}">
              <a16:creationId xmlns:a16="http://schemas.microsoft.com/office/drawing/2014/main" id="{E4766075-2467-4AF9-93A5-D2636D1FDEA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11" name="Text Box 1">
          <a:extLst>
            <a:ext uri="{FF2B5EF4-FFF2-40B4-BE49-F238E27FC236}">
              <a16:creationId xmlns:a16="http://schemas.microsoft.com/office/drawing/2014/main" id="{6DC8CEF6-A33B-4E88-ADEC-3641B5797D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8922FC4E-40A5-4AE4-BF3D-4DC41FCC8D0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13" name="Text Box 1">
          <a:extLst>
            <a:ext uri="{FF2B5EF4-FFF2-40B4-BE49-F238E27FC236}">
              <a16:creationId xmlns:a16="http://schemas.microsoft.com/office/drawing/2014/main" id="{FED10D79-E9D3-4E9A-B22C-46D66C7D661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DFF5A2C6-E1AE-4DEB-9F95-1754D4C8FC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15" name="Text Box 1">
          <a:extLst>
            <a:ext uri="{FF2B5EF4-FFF2-40B4-BE49-F238E27FC236}">
              <a16:creationId xmlns:a16="http://schemas.microsoft.com/office/drawing/2014/main" id="{771B628A-2778-400A-B65A-D8F1BAE3EE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E8D97E65-B49D-4895-AED0-A49E9B9A35B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D06F9F23-FE5C-45A9-AB82-F73D888B44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18" name="Text Box 1">
          <a:extLst>
            <a:ext uri="{FF2B5EF4-FFF2-40B4-BE49-F238E27FC236}">
              <a16:creationId xmlns:a16="http://schemas.microsoft.com/office/drawing/2014/main" id="{2CDC1BA1-A085-419E-8BB8-09FBE88C03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19" name="Text Box 1">
          <a:extLst>
            <a:ext uri="{FF2B5EF4-FFF2-40B4-BE49-F238E27FC236}">
              <a16:creationId xmlns:a16="http://schemas.microsoft.com/office/drawing/2014/main" id="{C6669039-5C7F-4FEB-BA2B-8DC5CB61396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A654D23D-9A1D-4CF7-8559-7444E647404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21" name="Text Box 1">
          <a:extLst>
            <a:ext uri="{FF2B5EF4-FFF2-40B4-BE49-F238E27FC236}">
              <a16:creationId xmlns:a16="http://schemas.microsoft.com/office/drawing/2014/main" id="{496EA2C8-A922-4927-8FC4-E8132ACBC1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22" name="Text Box 1">
          <a:extLst>
            <a:ext uri="{FF2B5EF4-FFF2-40B4-BE49-F238E27FC236}">
              <a16:creationId xmlns:a16="http://schemas.microsoft.com/office/drawing/2014/main" id="{74112ABD-FF0A-4F58-974E-0C78C8E621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23" name="Text Box 1">
          <a:extLst>
            <a:ext uri="{FF2B5EF4-FFF2-40B4-BE49-F238E27FC236}">
              <a16:creationId xmlns:a16="http://schemas.microsoft.com/office/drawing/2014/main" id="{C7BA5D99-AD76-4914-BB20-481BCCA930D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4C99C4E0-9236-4D99-9BBC-E594DB4EFB2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25" name="Text Box 1">
          <a:extLst>
            <a:ext uri="{FF2B5EF4-FFF2-40B4-BE49-F238E27FC236}">
              <a16:creationId xmlns:a16="http://schemas.microsoft.com/office/drawing/2014/main" id="{9DC17EC1-F43E-431C-B346-BF00A93B53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26" name="Text Box 1">
          <a:extLst>
            <a:ext uri="{FF2B5EF4-FFF2-40B4-BE49-F238E27FC236}">
              <a16:creationId xmlns:a16="http://schemas.microsoft.com/office/drawing/2014/main" id="{CBF28C0C-8BD5-4DFC-935D-82E1CDC712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27" name="Text Box 1">
          <a:extLst>
            <a:ext uri="{FF2B5EF4-FFF2-40B4-BE49-F238E27FC236}">
              <a16:creationId xmlns:a16="http://schemas.microsoft.com/office/drawing/2014/main" id="{F9651056-429A-4402-BD83-D0B825965C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CF68A668-4177-4690-A06B-72044A59A5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29" name="Text Box 1">
          <a:extLst>
            <a:ext uri="{FF2B5EF4-FFF2-40B4-BE49-F238E27FC236}">
              <a16:creationId xmlns:a16="http://schemas.microsoft.com/office/drawing/2014/main" id="{AB79F6EB-042D-427A-A968-FAAC7C096CE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30" name="Text Box 1">
          <a:extLst>
            <a:ext uri="{FF2B5EF4-FFF2-40B4-BE49-F238E27FC236}">
              <a16:creationId xmlns:a16="http://schemas.microsoft.com/office/drawing/2014/main" id="{434B3ABD-DF19-431B-AC9B-4259199656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31" name="Text Box 1">
          <a:extLst>
            <a:ext uri="{FF2B5EF4-FFF2-40B4-BE49-F238E27FC236}">
              <a16:creationId xmlns:a16="http://schemas.microsoft.com/office/drawing/2014/main" id="{1B5C29DC-30EC-41B0-9521-93CE534BA5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87004283-7DBF-4CA4-868F-D23D0192FFF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33" name="Text Box 1">
          <a:extLst>
            <a:ext uri="{FF2B5EF4-FFF2-40B4-BE49-F238E27FC236}">
              <a16:creationId xmlns:a16="http://schemas.microsoft.com/office/drawing/2014/main" id="{B76EC67B-8886-439E-B963-CFA909661E4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34" name="Text Box 1">
          <a:extLst>
            <a:ext uri="{FF2B5EF4-FFF2-40B4-BE49-F238E27FC236}">
              <a16:creationId xmlns:a16="http://schemas.microsoft.com/office/drawing/2014/main" id="{700B0A91-2ED5-4A12-9FD0-1F7FD15DEA9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35" name="Text Box 1">
          <a:extLst>
            <a:ext uri="{FF2B5EF4-FFF2-40B4-BE49-F238E27FC236}">
              <a16:creationId xmlns:a16="http://schemas.microsoft.com/office/drawing/2014/main" id="{77197F90-EFF4-4EBE-A0C0-FAA40DB6C98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655DA6E3-EA69-42BE-90D6-0C17708978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37" name="Text Box 1">
          <a:extLst>
            <a:ext uri="{FF2B5EF4-FFF2-40B4-BE49-F238E27FC236}">
              <a16:creationId xmlns:a16="http://schemas.microsoft.com/office/drawing/2014/main" id="{60EE8C0F-431A-4CDE-9A38-7D3514A3E1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38" name="Text Box 1">
          <a:extLst>
            <a:ext uri="{FF2B5EF4-FFF2-40B4-BE49-F238E27FC236}">
              <a16:creationId xmlns:a16="http://schemas.microsoft.com/office/drawing/2014/main" id="{9AD29209-0EEC-481A-BAFA-D5AF0FD869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39" name="Text Box 1">
          <a:extLst>
            <a:ext uri="{FF2B5EF4-FFF2-40B4-BE49-F238E27FC236}">
              <a16:creationId xmlns:a16="http://schemas.microsoft.com/office/drawing/2014/main" id="{8ED1A47C-3DA9-4F18-B3C6-B6A48E7E966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A35A2014-42BC-464D-8804-DFE906BA00D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41" name="Text Box 1">
          <a:extLst>
            <a:ext uri="{FF2B5EF4-FFF2-40B4-BE49-F238E27FC236}">
              <a16:creationId xmlns:a16="http://schemas.microsoft.com/office/drawing/2014/main" id="{1659D4D8-04F4-474F-BEDB-AB779C1D20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42" name="Text Box 1">
          <a:extLst>
            <a:ext uri="{FF2B5EF4-FFF2-40B4-BE49-F238E27FC236}">
              <a16:creationId xmlns:a16="http://schemas.microsoft.com/office/drawing/2014/main" id="{06CDF609-4F27-4356-B7E1-34D2988F695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id="{A3558A14-0F1B-43B5-A70B-5BDEA5A8F10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56DBE10F-1428-49B4-8B57-E8ED3C7A76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45" name="Text Box 1">
          <a:extLst>
            <a:ext uri="{FF2B5EF4-FFF2-40B4-BE49-F238E27FC236}">
              <a16:creationId xmlns:a16="http://schemas.microsoft.com/office/drawing/2014/main" id="{1F166B22-AD5A-40E1-88FE-9EFCC96BF5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46" name="Text Box 1">
          <a:extLst>
            <a:ext uri="{FF2B5EF4-FFF2-40B4-BE49-F238E27FC236}">
              <a16:creationId xmlns:a16="http://schemas.microsoft.com/office/drawing/2014/main" id="{93895ED0-6520-4A53-9ED7-9A83C464696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47" name="Text Box 1">
          <a:extLst>
            <a:ext uri="{FF2B5EF4-FFF2-40B4-BE49-F238E27FC236}">
              <a16:creationId xmlns:a16="http://schemas.microsoft.com/office/drawing/2014/main" id="{4742CF22-FE6B-45DE-9E2E-4E92E015A9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1C7506F5-98F8-4906-8496-AE8D2E8BC4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49" name="Text Box 1">
          <a:extLst>
            <a:ext uri="{FF2B5EF4-FFF2-40B4-BE49-F238E27FC236}">
              <a16:creationId xmlns:a16="http://schemas.microsoft.com/office/drawing/2014/main" id="{94B9A1D4-2D17-423C-833B-FEAD664818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50" name="Text Box 1">
          <a:extLst>
            <a:ext uri="{FF2B5EF4-FFF2-40B4-BE49-F238E27FC236}">
              <a16:creationId xmlns:a16="http://schemas.microsoft.com/office/drawing/2014/main" id="{1B1B8F2B-4710-4C23-9E4D-59B3A8C39AD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51" name="Text Box 1">
          <a:extLst>
            <a:ext uri="{FF2B5EF4-FFF2-40B4-BE49-F238E27FC236}">
              <a16:creationId xmlns:a16="http://schemas.microsoft.com/office/drawing/2014/main" id="{BD1FFD29-C486-4F24-B36C-8846AC88A2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748F4F71-B939-4DCA-A9F3-145F4E8FEC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53" name="Text Box 1">
          <a:extLst>
            <a:ext uri="{FF2B5EF4-FFF2-40B4-BE49-F238E27FC236}">
              <a16:creationId xmlns:a16="http://schemas.microsoft.com/office/drawing/2014/main" id="{46A9DD90-597A-403C-8165-1598A2260A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54" name="Text Box 1">
          <a:extLst>
            <a:ext uri="{FF2B5EF4-FFF2-40B4-BE49-F238E27FC236}">
              <a16:creationId xmlns:a16="http://schemas.microsoft.com/office/drawing/2014/main" id="{38FC91DA-FFF6-4495-9DDA-6D811266D56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55" name="Text Box 1">
          <a:extLst>
            <a:ext uri="{FF2B5EF4-FFF2-40B4-BE49-F238E27FC236}">
              <a16:creationId xmlns:a16="http://schemas.microsoft.com/office/drawing/2014/main" id="{DBC6CE56-4223-43F5-B497-42F70261B3D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5DFECA56-2BAA-4A33-9026-188ED14805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57" name="Text Box 1">
          <a:extLst>
            <a:ext uri="{FF2B5EF4-FFF2-40B4-BE49-F238E27FC236}">
              <a16:creationId xmlns:a16="http://schemas.microsoft.com/office/drawing/2014/main" id="{E627FD90-C312-4E38-AA27-96975E533B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58" name="Text Box 1">
          <a:extLst>
            <a:ext uri="{FF2B5EF4-FFF2-40B4-BE49-F238E27FC236}">
              <a16:creationId xmlns:a16="http://schemas.microsoft.com/office/drawing/2014/main" id="{C29A4488-179A-4E69-B3F8-740255FAD7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D09490FE-E232-4F7B-9F79-CC68C64861D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BD37D9EB-3314-4025-970B-5262A75E688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61" name="Text Box 1">
          <a:extLst>
            <a:ext uri="{FF2B5EF4-FFF2-40B4-BE49-F238E27FC236}">
              <a16:creationId xmlns:a16="http://schemas.microsoft.com/office/drawing/2014/main" id="{EC6C72CD-9F78-45F3-A959-D14002C843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62" name="Text Box 1">
          <a:extLst>
            <a:ext uri="{FF2B5EF4-FFF2-40B4-BE49-F238E27FC236}">
              <a16:creationId xmlns:a16="http://schemas.microsoft.com/office/drawing/2014/main" id="{0FF1459E-E525-4367-94FB-95990063CE6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id="{FF5A1AF4-8EED-4CF7-9279-D8FDB0F459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DE80EDE9-E120-4AA8-AABA-1C46EB4A87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65" name="Text Box 1">
          <a:extLst>
            <a:ext uri="{FF2B5EF4-FFF2-40B4-BE49-F238E27FC236}">
              <a16:creationId xmlns:a16="http://schemas.microsoft.com/office/drawing/2014/main" id="{491D9FD4-EFE6-4B5B-A936-985B104A78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66" name="Text Box 1">
          <a:extLst>
            <a:ext uri="{FF2B5EF4-FFF2-40B4-BE49-F238E27FC236}">
              <a16:creationId xmlns:a16="http://schemas.microsoft.com/office/drawing/2014/main" id="{820BF5AE-5206-4683-9B75-30B0E2E819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67" name="Text Box 1">
          <a:extLst>
            <a:ext uri="{FF2B5EF4-FFF2-40B4-BE49-F238E27FC236}">
              <a16:creationId xmlns:a16="http://schemas.microsoft.com/office/drawing/2014/main" id="{C314719D-D734-4519-BC7C-F1292A9319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E0729112-8A43-402F-B55B-3D1AA4487A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69" name="Text Box 1">
          <a:extLst>
            <a:ext uri="{FF2B5EF4-FFF2-40B4-BE49-F238E27FC236}">
              <a16:creationId xmlns:a16="http://schemas.microsoft.com/office/drawing/2014/main" id="{D5FE3E0D-623F-45AB-9CCF-0491D4E33D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70" name="Text Box 1">
          <a:extLst>
            <a:ext uri="{FF2B5EF4-FFF2-40B4-BE49-F238E27FC236}">
              <a16:creationId xmlns:a16="http://schemas.microsoft.com/office/drawing/2014/main" id="{E5C8AB0F-6CEB-4EAE-8218-AF13FC16FA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71" name="Text Box 1">
          <a:extLst>
            <a:ext uri="{FF2B5EF4-FFF2-40B4-BE49-F238E27FC236}">
              <a16:creationId xmlns:a16="http://schemas.microsoft.com/office/drawing/2014/main" id="{40B1548E-09A0-4CB9-82D9-ADADEF1531D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02501B41-45BE-4DD2-A21E-3B34AFBA06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73" name="Text Box 1">
          <a:extLst>
            <a:ext uri="{FF2B5EF4-FFF2-40B4-BE49-F238E27FC236}">
              <a16:creationId xmlns:a16="http://schemas.microsoft.com/office/drawing/2014/main" id="{5D4CE42C-2261-475E-9CF6-C08B568AC1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74" name="Text Box 1">
          <a:extLst>
            <a:ext uri="{FF2B5EF4-FFF2-40B4-BE49-F238E27FC236}">
              <a16:creationId xmlns:a16="http://schemas.microsoft.com/office/drawing/2014/main" id="{F182FFE6-B9CE-4760-8183-2600EF08FA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75" name="Text Box 1">
          <a:extLst>
            <a:ext uri="{FF2B5EF4-FFF2-40B4-BE49-F238E27FC236}">
              <a16:creationId xmlns:a16="http://schemas.microsoft.com/office/drawing/2014/main" id="{9A25F107-CC75-495A-AF81-E13406CDD4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EA32A2EA-04DC-49CE-82C3-F5F7CD5392A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77" name="Text Box 1">
          <a:extLst>
            <a:ext uri="{FF2B5EF4-FFF2-40B4-BE49-F238E27FC236}">
              <a16:creationId xmlns:a16="http://schemas.microsoft.com/office/drawing/2014/main" id="{490463C0-1E05-4236-B9D9-E17CF54C31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78" name="Text Box 1">
          <a:extLst>
            <a:ext uri="{FF2B5EF4-FFF2-40B4-BE49-F238E27FC236}">
              <a16:creationId xmlns:a16="http://schemas.microsoft.com/office/drawing/2014/main" id="{D9E45A51-FDFF-464F-BB01-4EA93CBA6DF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79" name="Text Box 1">
          <a:extLst>
            <a:ext uri="{FF2B5EF4-FFF2-40B4-BE49-F238E27FC236}">
              <a16:creationId xmlns:a16="http://schemas.microsoft.com/office/drawing/2014/main" id="{9A71E11F-B00C-40B1-9475-07534376E7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F7EA6E96-B68F-4BD3-B6EE-5A2EC22EB50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481" name="Text Box 1">
          <a:extLst>
            <a:ext uri="{FF2B5EF4-FFF2-40B4-BE49-F238E27FC236}">
              <a16:creationId xmlns:a16="http://schemas.microsoft.com/office/drawing/2014/main" id="{078DB8A4-7E09-459B-AD83-AA2CF9D9C1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82" name="Text Box 1">
          <a:extLst>
            <a:ext uri="{FF2B5EF4-FFF2-40B4-BE49-F238E27FC236}">
              <a16:creationId xmlns:a16="http://schemas.microsoft.com/office/drawing/2014/main" id="{7E618384-AE0C-4A3A-A60D-968221D2AE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id="{569E1699-DEE6-47AB-96FE-7C0514829E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64FABF46-6F98-4936-B1F0-A234066069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85" name="Text Box 1">
          <a:extLst>
            <a:ext uri="{FF2B5EF4-FFF2-40B4-BE49-F238E27FC236}">
              <a16:creationId xmlns:a16="http://schemas.microsoft.com/office/drawing/2014/main" id="{31BD7747-68EE-4AD6-8A03-0F5CF7BF80C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86" name="Text Box 1">
          <a:extLst>
            <a:ext uri="{FF2B5EF4-FFF2-40B4-BE49-F238E27FC236}">
              <a16:creationId xmlns:a16="http://schemas.microsoft.com/office/drawing/2014/main" id="{58A3B8AC-FAB9-4D51-B68F-777178DFD4D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87" name="Text Box 1">
          <a:extLst>
            <a:ext uri="{FF2B5EF4-FFF2-40B4-BE49-F238E27FC236}">
              <a16:creationId xmlns:a16="http://schemas.microsoft.com/office/drawing/2014/main" id="{0F941521-F93B-4F15-8976-C171A1A42A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9CC582AF-2786-4E1A-8078-EB5B805EFB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89" name="Text Box 1">
          <a:extLst>
            <a:ext uri="{FF2B5EF4-FFF2-40B4-BE49-F238E27FC236}">
              <a16:creationId xmlns:a16="http://schemas.microsoft.com/office/drawing/2014/main" id="{65311D14-65F1-42DD-8091-5DD449CD7E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90" name="Text Box 1">
          <a:extLst>
            <a:ext uri="{FF2B5EF4-FFF2-40B4-BE49-F238E27FC236}">
              <a16:creationId xmlns:a16="http://schemas.microsoft.com/office/drawing/2014/main" id="{F69CBA99-6193-4952-B64F-A1C73002B6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42358A72-0439-4B31-8CC8-123C697B412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92" name="Text Box 1">
          <a:extLst>
            <a:ext uri="{FF2B5EF4-FFF2-40B4-BE49-F238E27FC236}">
              <a16:creationId xmlns:a16="http://schemas.microsoft.com/office/drawing/2014/main" id="{10390C0D-9343-4611-9700-413EDBF5BA6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93" name="Text Box 1">
          <a:extLst>
            <a:ext uri="{FF2B5EF4-FFF2-40B4-BE49-F238E27FC236}">
              <a16:creationId xmlns:a16="http://schemas.microsoft.com/office/drawing/2014/main" id="{A2C97EB3-3A13-4DC3-AB06-939F1873291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94" name="Text Box 1">
          <a:extLst>
            <a:ext uri="{FF2B5EF4-FFF2-40B4-BE49-F238E27FC236}">
              <a16:creationId xmlns:a16="http://schemas.microsoft.com/office/drawing/2014/main" id="{AE84A4D8-4FAB-48FE-951B-78D19597EC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7AD33463-B9EB-4D51-BFE2-4B4650B816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96" name="Text Box 1">
          <a:extLst>
            <a:ext uri="{FF2B5EF4-FFF2-40B4-BE49-F238E27FC236}">
              <a16:creationId xmlns:a16="http://schemas.microsoft.com/office/drawing/2014/main" id="{E9494340-38F7-48C1-B540-ED7654CC6F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497" name="Text Box 1">
          <a:extLst>
            <a:ext uri="{FF2B5EF4-FFF2-40B4-BE49-F238E27FC236}">
              <a16:creationId xmlns:a16="http://schemas.microsoft.com/office/drawing/2014/main" id="{1AE39D80-6A07-4567-8E98-2E2CEE94EE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498" name="Text Box 1">
          <a:extLst>
            <a:ext uri="{FF2B5EF4-FFF2-40B4-BE49-F238E27FC236}">
              <a16:creationId xmlns:a16="http://schemas.microsoft.com/office/drawing/2014/main" id="{8DF7F0BF-01B9-4CB3-9B64-9FA4FC20D2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5C8E59D9-6400-41AD-9979-F7D3829D16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00" name="Text Box 1">
          <a:extLst>
            <a:ext uri="{FF2B5EF4-FFF2-40B4-BE49-F238E27FC236}">
              <a16:creationId xmlns:a16="http://schemas.microsoft.com/office/drawing/2014/main" id="{C17CE59A-705F-4462-9626-96FEF393589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01" name="Text Box 1">
          <a:extLst>
            <a:ext uri="{FF2B5EF4-FFF2-40B4-BE49-F238E27FC236}">
              <a16:creationId xmlns:a16="http://schemas.microsoft.com/office/drawing/2014/main" id="{924F0672-5518-49D2-A3A4-CC0AFD3A07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02" name="Text Box 1">
          <a:extLst>
            <a:ext uri="{FF2B5EF4-FFF2-40B4-BE49-F238E27FC236}">
              <a16:creationId xmlns:a16="http://schemas.microsoft.com/office/drawing/2014/main" id="{C0316219-E091-4CEF-8DE7-6640CE7BEC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A0906CE2-7998-4DDB-9806-C664693BBD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04" name="Text Box 1">
          <a:extLst>
            <a:ext uri="{FF2B5EF4-FFF2-40B4-BE49-F238E27FC236}">
              <a16:creationId xmlns:a16="http://schemas.microsoft.com/office/drawing/2014/main" id="{513618BD-B9A2-4564-8F1A-FD156CC60E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05" name="Text Box 1">
          <a:extLst>
            <a:ext uri="{FF2B5EF4-FFF2-40B4-BE49-F238E27FC236}">
              <a16:creationId xmlns:a16="http://schemas.microsoft.com/office/drawing/2014/main" id="{67F22266-3C40-4583-87AF-5A1E312198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06" name="Text Box 1">
          <a:extLst>
            <a:ext uri="{FF2B5EF4-FFF2-40B4-BE49-F238E27FC236}">
              <a16:creationId xmlns:a16="http://schemas.microsoft.com/office/drawing/2014/main" id="{2385557B-5876-4706-AD61-A32F17772E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9C0FDA40-BB64-4A9A-8978-0B539FD7F81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08" name="Text Box 1">
          <a:extLst>
            <a:ext uri="{FF2B5EF4-FFF2-40B4-BE49-F238E27FC236}">
              <a16:creationId xmlns:a16="http://schemas.microsoft.com/office/drawing/2014/main" id="{C824BF92-8972-4859-A7CA-68E1D8AC75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09" name="Text Box 1">
          <a:extLst>
            <a:ext uri="{FF2B5EF4-FFF2-40B4-BE49-F238E27FC236}">
              <a16:creationId xmlns:a16="http://schemas.microsoft.com/office/drawing/2014/main" id="{5DCB3D2A-B879-44AE-B4AA-D30871B655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0" name="Text Box 1">
          <a:extLst>
            <a:ext uri="{FF2B5EF4-FFF2-40B4-BE49-F238E27FC236}">
              <a16:creationId xmlns:a16="http://schemas.microsoft.com/office/drawing/2014/main" id="{8DB68879-57E6-4F08-B752-E8576329DD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9E440AF7-92A2-424C-875E-29547173AD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2" name="Text Box 1">
          <a:extLst>
            <a:ext uri="{FF2B5EF4-FFF2-40B4-BE49-F238E27FC236}">
              <a16:creationId xmlns:a16="http://schemas.microsoft.com/office/drawing/2014/main" id="{ED2BB5F7-E266-4C59-AF8A-98B34DB337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3" name="Text Box 1">
          <a:extLst>
            <a:ext uri="{FF2B5EF4-FFF2-40B4-BE49-F238E27FC236}">
              <a16:creationId xmlns:a16="http://schemas.microsoft.com/office/drawing/2014/main" id="{21F23090-A466-49F8-B071-61491844363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4" name="Text Box 1">
          <a:extLst>
            <a:ext uri="{FF2B5EF4-FFF2-40B4-BE49-F238E27FC236}">
              <a16:creationId xmlns:a16="http://schemas.microsoft.com/office/drawing/2014/main" id="{7D44791B-019F-4CE0-9673-2CA31D5AA47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610A6B12-09D1-4637-8119-C28FCC85CCF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6" name="Text Box 1">
          <a:extLst>
            <a:ext uri="{FF2B5EF4-FFF2-40B4-BE49-F238E27FC236}">
              <a16:creationId xmlns:a16="http://schemas.microsoft.com/office/drawing/2014/main" id="{45445948-145E-43C2-A32B-D123B368F1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7" name="Text Box 1">
          <a:extLst>
            <a:ext uri="{FF2B5EF4-FFF2-40B4-BE49-F238E27FC236}">
              <a16:creationId xmlns:a16="http://schemas.microsoft.com/office/drawing/2014/main" id="{BE5CD2E3-2D27-4D83-9977-C63AD23398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8" name="Text Box 1">
          <a:extLst>
            <a:ext uri="{FF2B5EF4-FFF2-40B4-BE49-F238E27FC236}">
              <a16:creationId xmlns:a16="http://schemas.microsoft.com/office/drawing/2014/main" id="{2378E2B5-B8A6-44BE-B6DD-377D676E72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B4EC275F-F002-44CB-ADE7-FB61D27144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20" name="Text Box 1">
          <a:extLst>
            <a:ext uri="{FF2B5EF4-FFF2-40B4-BE49-F238E27FC236}">
              <a16:creationId xmlns:a16="http://schemas.microsoft.com/office/drawing/2014/main" id="{06683928-D8C9-4A92-8479-FE358EB8480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21" name="Text Box 1">
          <a:extLst>
            <a:ext uri="{FF2B5EF4-FFF2-40B4-BE49-F238E27FC236}">
              <a16:creationId xmlns:a16="http://schemas.microsoft.com/office/drawing/2014/main" id="{FD202142-791D-44FE-B9AF-79D9548ED9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22" name="Text Box 1">
          <a:extLst>
            <a:ext uri="{FF2B5EF4-FFF2-40B4-BE49-F238E27FC236}">
              <a16:creationId xmlns:a16="http://schemas.microsoft.com/office/drawing/2014/main" id="{EEDFE3C9-5A17-4EB4-B6EB-7C55F3FC01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28EAE387-AD81-440E-8D0C-59F3B2CB55B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24" name="Text Box 1">
          <a:extLst>
            <a:ext uri="{FF2B5EF4-FFF2-40B4-BE49-F238E27FC236}">
              <a16:creationId xmlns:a16="http://schemas.microsoft.com/office/drawing/2014/main" id="{58E1B0A5-D2AB-466B-B974-8C55ECB6F9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25" name="Text Box 1">
          <a:extLst>
            <a:ext uri="{FF2B5EF4-FFF2-40B4-BE49-F238E27FC236}">
              <a16:creationId xmlns:a16="http://schemas.microsoft.com/office/drawing/2014/main" id="{18C92689-81A1-4CAE-9DCB-3CBF29B425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26" name="Text Box 1">
          <a:extLst>
            <a:ext uri="{FF2B5EF4-FFF2-40B4-BE49-F238E27FC236}">
              <a16:creationId xmlns:a16="http://schemas.microsoft.com/office/drawing/2014/main" id="{DEE69BFB-0DE1-4B27-9DC8-0A84CE9946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4CF9396D-7C78-40A6-A185-BFF4AB5AC2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28" name="Text Box 1">
          <a:extLst>
            <a:ext uri="{FF2B5EF4-FFF2-40B4-BE49-F238E27FC236}">
              <a16:creationId xmlns:a16="http://schemas.microsoft.com/office/drawing/2014/main" id="{515A80E9-9742-4E47-A4C8-73254927F3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29" name="Text Box 1">
          <a:extLst>
            <a:ext uri="{FF2B5EF4-FFF2-40B4-BE49-F238E27FC236}">
              <a16:creationId xmlns:a16="http://schemas.microsoft.com/office/drawing/2014/main" id="{E84EF32D-FE21-4048-B43A-5B49D08B91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30" name="Text Box 1">
          <a:extLst>
            <a:ext uri="{FF2B5EF4-FFF2-40B4-BE49-F238E27FC236}">
              <a16:creationId xmlns:a16="http://schemas.microsoft.com/office/drawing/2014/main" id="{71CABD5F-EEC9-4987-99F1-169A03706F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3FECF9D1-0740-4353-80C4-D3693FC3B87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32" name="Text Box 1">
          <a:extLst>
            <a:ext uri="{FF2B5EF4-FFF2-40B4-BE49-F238E27FC236}">
              <a16:creationId xmlns:a16="http://schemas.microsoft.com/office/drawing/2014/main" id="{E0308A6C-8BCF-479C-934F-5AE56F63FCC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33" name="Text Box 1">
          <a:extLst>
            <a:ext uri="{FF2B5EF4-FFF2-40B4-BE49-F238E27FC236}">
              <a16:creationId xmlns:a16="http://schemas.microsoft.com/office/drawing/2014/main" id="{7F943244-E4E6-4E39-93F2-D3C2B1FD689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34" name="Text Box 1">
          <a:extLst>
            <a:ext uri="{FF2B5EF4-FFF2-40B4-BE49-F238E27FC236}">
              <a16:creationId xmlns:a16="http://schemas.microsoft.com/office/drawing/2014/main" id="{B96E274F-BC92-49DC-B41B-C940D58561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1591FFEA-C51F-4796-9694-4947EF8C6A1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36" name="Text Box 1">
          <a:extLst>
            <a:ext uri="{FF2B5EF4-FFF2-40B4-BE49-F238E27FC236}">
              <a16:creationId xmlns:a16="http://schemas.microsoft.com/office/drawing/2014/main" id="{B9AEB6B0-6DA2-4C2D-895C-2DEB3051F1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37" name="Text Box 1">
          <a:extLst>
            <a:ext uri="{FF2B5EF4-FFF2-40B4-BE49-F238E27FC236}">
              <a16:creationId xmlns:a16="http://schemas.microsoft.com/office/drawing/2014/main" id="{EF17438D-8277-472B-A864-9EF23BCEA8D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38" name="Text Box 1">
          <a:extLst>
            <a:ext uri="{FF2B5EF4-FFF2-40B4-BE49-F238E27FC236}">
              <a16:creationId xmlns:a16="http://schemas.microsoft.com/office/drawing/2014/main" id="{8A70CB17-0566-4281-A482-384A8759814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55AB3F03-6219-4A40-BFD3-A93EAE6646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40" name="Text Box 1">
          <a:extLst>
            <a:ext uri="{FF2B5EF4-FFF2-40B4-BE49-F238E27FC236}">
              <a16:creationId xmlns:a16="http://schemas.microsoft.com/office/drawing/2014/main" id="{1C5A9C21-E123-456E-940B-F73ACE3BEBE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41" name="Text Box 1">
          <a:extLst>
            <a:ext uri="{FF2B5EF4-FFF2-40B4-BE49-F238E27FC236}">
              <a16:creationId xmlns:a16="http://schemas.microsoft.com/office/drawing/2014/main" id="{0D4230BD-E24B-4244-8013-0D01A40840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42" name="Text Box 1">
          <a:extLst>
            <a:ext uri="{FF2B5EF4-FFF2-40B4-BE49-F238E27FC236}">
              <a16:creationId xmlns:a16="http://schemas.microsoft.com/office/drawing/2014/main" id="{AE3EB3CA-2819-4D63-A0D7-67357C39C7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2EA4E753-9084-4CB4-AC76-247DA6FF96D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44" name="Text Box 1">
          <a:extLst>
            <a:ext uri="{FF2B5EF4-FFF2-40B4-BE49-F238E27FC236}">
              <a16:creationId xmlns:a16="http://schemas.microsoft.com/office/drawing/2014/main" id="{F4EDC92F-DC05-43C2-AFE8-D6A3161F36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45" name="Text Box 1">
          <a:extLst>
            <a:ext uri="{FF2B5EF4-FFF2-40B4-BE49-F238E27FC236}">
              <a16:creationId xmlns:a16="http://schemas.microsoft.com/office/drawing/2014/main" id="{557AF623-8516-4557-80B0-5F5529950B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46" name="Text Box 1">
          <a:extLst>
            <a:ext uri="{FF2B5EF4-FFF2-40B4-BE49-F238E27FC236}">
              <a16:creationId xmlns:a16="http://schemas.microsoft.com/office/drawing/2014/main" id="{DD52558D-3B42-4810-93B2-8627A6BC864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5531ECDC-0E00-4B72-A395-4FE74391949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48" name="Text Box 1">
          <a:extLst>
            <a:ext uri="{FF2B5EF4-FFF2-40B4-BE49-F238E27FC236}">
              <a16:creationId xmlns:a16="http://schemas.microsoft.com/office/drawing/2014/main" id="{F6F3091A-CF5E-4CEA-9AB5-9D0E8E7F003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49" name="Text Box 1">
          <a:extLst>
            <a:ext uri="{FF2B5EF4-FFF2-40B4-BE49-F238E27FC236}">
              <a16:creationId xmlns:a16="http://schemas.microsoft.com/office/drawing/2014/main" id="{1BB42768-E0CD-4032-A85A-87058337B0F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50" name="Text Box 1">
          <a:extLst>
            <a:ext uri="{FF2B5EF4-FFF2-40B4-BE49-F238E27FC236}">
              <a16:creationId xmlns:a16="http://schemas.microsoft.com/office/drawing/2014/main" id="{1A54A956-EF27-408F-8E13-8762D97CDF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22D609B1-B5A5-4965-B340-10D26531216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52" name="Text Box 1">
          <a:extLst>
            <a:ext uri="{FF2B5EF4-FFF2-40B4-BE49-F238E27FC236}">
              <a16:creationId xmlns:a16="http://schemas.microsoft.com/office/drawing/2014/main" id="{8E57A733-581C-422D-BD40-91A30D401D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53" name="Text Box 1">
          <a:extLst>
            <a:ext uri="{FF2B5EF4-FFF2-40B4-BE49-F238E27FC236}">
              <a16:creationId xmlns:a16="http://schemas.microsoft.com/office/drawing/2014/main" id="{C10EDB48-F21B-4B72-9426-335A214B129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54" name="Text Box 1">
          <a:extLst>
            <a:ext uri="{FF2B5EF4-FFF2-40B4-BE49-F238E27FC236}">
              <a16:creationId xmlns:a16="http://schemas.microsoft.com/office/drawing/2014/main" id="{2B25F823-4867-44B9-BF73-B2DCB7901C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96613AFC-AACD-4AA9-BDF9-32D22255C6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56" name="Text Box 1">
          <a:extLst>
            <a:ext uri="{FF2B5EF4-FFF2-40B4-BE49-F238E27FC236}">
              <a16:creationId xmlns:a16="http://schemas.microsoft.com/office/drawing/2014/main" id="{D139D12B-B3F7-45BA-B968-E9282D24311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57" name="Text Box 1">
          <a:extLst>
            <a:ext uri="{FF2B5EF4-FFF2-40B4-BE49-F238E27FC236}">
              <a16:creationId xmlns:a16="http://schemas.microsoft.com/office/drawing/2014/main" id="{2B809B12-B9E4-48B2-AEBE-F98B4FB976E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58" name="Text Box 1">
          <a:extLst>
            <a:ext uri="{FF2B5EF4-FFF2-40B4-BE49-F238E27FC236}">
              <a16:creationId xmlns:a16="http://schemas.microsoft.com/office/drawing/2014/main" id="{6876771E-0EF9-4C02-BBF3-30D86218E2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820D58F8-B127-42FD-8E31-469CE5BA5C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60" name="Text Box 1">
          <a:extLst>
            <a:ext uri="{FF2B5EF4-FFF2-40B4-BE49-F238E27FC236}">
              <a16:creationId xmlns:a16="http://schemas.microsoft.com/office/drawing/2014/main" id="{85EDB284-1558-499C-AF36-A7368FBEABF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61" name="Text Box 1">
          <a:extLst>
            <a:ext uri="{FF2B5EF4-FFF2-40B4-BE49-F238E27FC236}">
              <a16:creationId xmlns:a16="http://schemas.microsoft.com/office/drawing/2014/main" id="{7C41C767-0A09-4DC1-A467-B145DD7E44B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62" name="Text Box 1">
          <a:extLst>
            <a:ext uri="{FF2B5EF4-FFF2-40B4-BE49-F238E27FC236}">
              <a16:creationId xmlns:a16="http://schemas.microsoft.com/office/drawing/2014/main" id="{4171CB4E-1B5E-401D-B2F6-0D8113F787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6377D4B8-009B-4AD9-9B41-784837ECD31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64" name="Text Box 1">
          <a:extLst>
            <a:ext uri="{FF2B5EF4-FFF2-40B4-BE49-F238E27FC236}">
              <a16:creationId xmlns:a16="http://schemas.microsoft.com/office/drawing/2014/main" id="{172ABC4D-B3A6-4851-85D1-00ABA9362B0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65" name="Text Box 1">
          <a:extLst>
            <a:ext uri="{FF2B5EF4-FFF2-40B4-BE49-F238E27FC236}">
              <a16:creationId xmlns:a16="http://schemas.microsoft.com/office/drawing/2014/main" id="{DFFB6E3A-DCBA-495B-A7E9-F3B941A373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566" name="Text Box 1">
          <a:extLst>
            <a:ext uri="{FF2B5EF4-FFF2-40B4-BE49-F238E27FC236}">
              <a16:creationId xmlns:a16="http://schemas.microsoft.com/office/drawing/2014/main" id="{A1CD2355-01EE-4205-9C3F-FC893B06411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7A5AB799-AEA5-44B2-B289-040AE0819C9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568" name="Text Box 1">
          <a:extLst>
            <a:ext uri="{FF2B5EF4-FFF2-40B4-BE49-F238E27FC236}">
              <a16:creationId xmlns:a16="http://schemas.microsoft.com/office/drawing/2014/main" id="{0E68E2C3-9C9F-4923-8E0F-36DA409DB9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569" name="Text Box 1">
          <a:extLst>
            <a:ext uri="{FF2B5EF4-FFF2-40B4-BE49-F238E27FC236}">
              <a16:creationId xmlns:a16="http://schemas.microsoft.com/office/drawing/2014/main" id="{DA81180C-06DE-4977-A36A-D030EDC56FF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70" name="Text Box 1">
          <a:extLst>
            <a:ext uri="{FF2B5EF4-FFF2-40B4-BE49-F238E27FC236}">
              <a16:creationId xmlns:a16="http://schemas.microsoft.com/office/drawing/2014/main" id="{888BD82B-1838-4840-B597-376FF4BE99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8102C8EA-A0E3-4B72-BC22-B5AFDF5E50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72" name="Text Box 1">
          <a:extLst>
            <a:ext uri="{FF2B5EF4-FFF2-40B4-BE49-F238E27FC236}">
              <a16:creationId xmlns:a16="http://schemas.microsoft.com/office/drawing/2014/main" id="{D2BC1195-1DE2-48AE-9289-B19FAF34A6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73" name="Text Box 1">
          <a:extLst>
            <a:ext uri="{FF2B5EF4-FFF2-40B4-BE49-F238E27FC236}">
              <a16:creationId xmlns:a16="http://schemas.microsoft.com/office/drawing/2014/main" id="{7E085BD1-349C-4E87-B4FF-33FFBAAE232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74" name="Text Box 1">
          <a:extLst>
            <a:ext uri="{FF2B5EF4-FFF2-40B4-BE49-F238E27FC236}">
              <a16:creationId xmlns:a16="http://schemas.microsoft.com/office/drawing/2014/main" id="{CD46EC1C-92D4-48C0-A979-24D874783C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A94C405D-5E94-425E-AF3A-0C485373AD8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76" name="Text Box 1">
          <a:extLst>
            <a:ext uri="{FF2B5EF4-FFF2-40B4-BE49-F238E27FC236}">
              <a16:creationId xmlns:a16="http://schemas.microsoft.com/office/drawing/2014/main" id="{5AC6143A-BF4F-4063-BA9B-613EB8A08DC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77" name="Text Box 1">
          <a:extLst>
            <a:ext uri="{FF2B5EF4-FFF2-40B4-BE49-F238E27FC236}">
              <a16:creationId xmlns:a16="http://schemas.microsoft.com/office/drawing/2014/main" id="{A8423D64-CFF5-4365-8FC5-6252727A55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78" name="Text Box 1">
          <a:extLst>
            <a:ext uri="{FF2B5EF4-FFF2-40B4-BE49-F238E27FC236}">
              <a16:creationId xmlns:a16="http://schemas.microsoft.com/office/drawing/2014/main" id="{6C10289E-8246-4789-8BA7-0CEC430CEA5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722F64F7-6DFB-4779-9971-628E87C09E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id="{D8CB764C-2EEE-42CB-A1B9-7119674A19B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81" name="Text Box 1">
          <a:extLst>
            <a:ext uri="{FF2B5EF4-FFF2-40B4-BE49-F238E27FC236}">
              <a16:creationId xmlns:a16="http://schemas.microsoft.com/office/drawing/2014/main" id="{EF4BB27D-0C37-4FA9-B1F9-9A9FF6FE6D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82" name="Text Box 1">
          <a:extLst>
            <a:ext uri="{FF2B5EF4-FFF2-40B4-BE49-F238E27FC236}">
              <a16:creationId xmlns:a16="http://schemas.microsoft.com/office/drawing/2014/main" id="{23FC1B5A-1266-4755-A44B-BA9B4AEC60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C750BB9A-63F0-4AE4-9400-EE152A4A76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84" name="Text Box 1">
          <a:extLst>
            <a:ext uri="{FF2B5EF4-FFF2-40B4-BE49-F238E27FC236}">
              <a16:creationId xmlns:a16="http://schemas.microsoft.com/office/drawing/2014/main" id="{AC07457F-7854-45A4-8E4D-AE3B253478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85" name="Text Box 1">
          <a:extLst>
            <a:ext uri="{FF2B5EF4-FFF2-40B4-BE49-F238E27FC236}">
              <a16:creationId xmlns:a16="http://schemas.microsoft.com/office/drawing/2014/main" id="{1C34D895-642E-46C7-9F96-9C2B500D67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6CCB5DF3-1387-4DA2-897D-D1C08C564A2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87" name="Text Box 1">
          <a:extLst>
            <a:ext uri="{FF2B5EF4-FFF2-40B4-BE49-F238E27FC236}">
              <a16:creationId xmlns:a16="http://schemas.microsoft.com/office/drawing/2014/main" id="{A96A9A5C-3EFD-4FB2-A456-ED7DC5220F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588" name="Text Box 1">
          <a:extLst>
            <a:ext uri="{FF2B5EF4-FFF2-40B4-BE49-F238E27FC236}">
              <a16:creationId xmlns:a16="http://schemas.microsoft.com/office/drawing/2014/main" id="{5F683F8D-4568-4D6B-BEED-EECE16C1500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589" name="Text Box 1">
          <a:extLst>
            <a:ext uri="{FF2B5EF4-FFF2-40B4-BE49-F238E27FC236}">
              <a16:creationId xmlns:a16="http://schemas.microsoft.com/office/drawing/2014/main" id="{9EDCC6B4-094A-46E1-A59A-D4FD01A9C3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DED91174-4E7A-41D4-88A1-858D7C2E578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91" name="Text Box 1">
          <a:extLst>
            <a:ext uri="{FF2B5EF4-FFF2-40B4-BE49-F238E27FC236}">
              <a16:creationId xmlns:a16="http://schemas.microsoft.com/office/drawing/2014/main" id="{543F612B-B034-4A5B-8F13-D9158367E0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92" name="Text Box 1">
          <a:extLst>
            <a:ext uri="{FF2B5EF4-FFF2-40B4-BE49-F238E27FC236}">
              <a16:creationId xmlns:a16="http://schemas.microsoft.com/office/drawing/2014/main" id="{602DC5BC-8A83-43C0-BC15-D38A65F15FC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593" name="Text Box 1">
          <a:extLst>
            <a:ext uri="{FF2B5EF4-FFF2-40B4-BE49-F238E27FC236}">
              <a16:creationId xmlns:a16="http://schemas.microsoft.com/office/drawing/2014/main" id="{BD729ABB-F1CE-4D4E-B1A1-6EBF72A84AE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EBA1268E-854C-4EAF-A526-74C0B10BCB9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95" name="Text Box 1">
          <a:extLst>
            <a:ext uri="{FF2B5EF4-FFF2-40B4-BE49-F238E27FC236}">
              <a16:creationId xmlns:a16="http://schemas.microsoft.com/office/drawing/2014/main" id="{9D3E23BE-816F-4AB7-8F7A-3F3067B11B3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96" name="Text Box 1">
          <a:extLst>
            <a:ext uri="{FF2B5EF4-FFF2-40B4-BE49-F238E27FC236}">
              <a16:creationId xmlns:a16="http://schemas.microsoft.com/office/drawing/2014/main" id="{01B14611-0D1C-431F-AC34-566A61EFB9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97" name="Text Box 1">
          <a:extLst>
            <a:ext uri="{FF2B5EF4-FFF2-40B4-BE49-F238E27FC236}">
              <a16:creationId xmlns:a16="http://schemas.microsoft.com/office/drawing/2014/main" id="{175F5646-09E2-4845-9C8D-2A9E0EBDD3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8F717F45-B2E4-4639-8C4A-F3BAD5DBE3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599" name="Text Box 1">
          <a:extLst>
            <a:ext uri="{FF2B5EF4-FFF2-40B4-BE49-F238E27FC236}">
              <a16:creationId xmlns:a16="http://schemas.microsoft.com/office/drawing/2014/main" id="{92B393AE-6665-4DC6-A600-59CF4004BE4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id="{B3B9860E-ABAC-4CCB-89BA-B3566B2EF3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1" name="Text Box 1">
          <a:extLst>
            <a:ext uri="{FF2B5EF4-FFF2-40B4-BE49-F238E27FC236}">
              <a16:creationId xmlns:a16="http://schemas.microsoft.com/office/drawing/2014/main" id="{686FD18C-20FC-44DA-88F0-1C7AEF80833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6BAE70BA-E6A4-419E-95D9-BB1CB583C3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3" name="Text Box 1">
          <a:extLst>
            <a:ext uri="{FF2B5EF4-FFF2-40B4-BE49-F238E27FC236}">
              <a16:creationId xmlns:a16="http://schemas.microsoft.com/office/drawing/2014/main" id="{A19054D4-7F3B-4C2F-9940-3ADE0707BED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4" name="Text Box 1">
          <a:extLst>
            <a:ext uri="{FF2B5EF4-FFF2-40B4-BE49-F238E27FC236}">
              <a16:creationId xmlns:a16="http://schemas.microsoft.com/office/drawing/2014/main" id="{5A896CF2-9211-4C89-A7CC-51269FB3F0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5" name="Text Box 1">
          <a:extLst>
            <a:ext uri="{FF2B5EF4-FFF2-40B4-BE49-F238E27FC236}">
              <a16:creationId xmlns:a16="http://schemas.microsoft.com/office/drawing/2014/main" id="{8F00729C-7C16-4EB8-B575-BEF4002CD3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9A2AC3CC-87E7-42A2-844D-A9F533D02D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7" name="Text Box 1">
          <a:extLst>
            <a:ext uri="{FF2B5EF4-FFF2-40B4-BE49-F238E27FC236}">
              <a16:creationId xmlns:a16="http://schemas.microsoft.com/office/drawing/2014/main" id="{E251B94D-2A7C-4571-932C-39BE90F34B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8" name="Text Box 1">
          <a:extLst>
            <a:ext uri="{FF2B5EF4-FFF2-40B4-BE49-F238E27FC236}">
              <a16:creationId xmlns:a16="http://schemas.microsoft.com/office/drawing/2014/main" id="{6F0CA6FD-40EC-4935-821C-2733FCF373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609" name="Text Box 1">
          <a:extLst>
            <a:ext uri="{FF2B5EF4-FFF2-40B4-BE49-F238E27FC236}">
              <a16:creationId xmlns:a16="http://schemas.microsoft.com/office/drawing/2014/main" id="{4A5A8B2E-80CB-45A6-B3D6-F8902EF02B2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3CA505F2-9DFD-491E-92E8-FBB335E3D22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11" name="Text Box 1">
          <a:extLst>
            <a:ext uri="{FF2B5EF4-FFF2-40B4-BE49-F238E27FC236}">
              <a16:creationId xmlns:a16="http://schemas.microsoft.com/office/drawing/2014/main" id="{2C3C3B37-56BD-4460-B639-6E7E2B2CAE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12" name="Text Box 1">
          <a:extLst>
            <a:ext uri="{FF2B5EF4-FFF2-40B4-BE49-F238E27FC236}">
              <a16:creationId xmlns:a16="http://schemas.microsoft.com/office/drawing/2014/main" id="{C914A770-C973-44EC-AFF8-D812C41A24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13" name="Text Box 1">
          <a:extLst>
            <a:ext uri="{FF2B5EF4-FFF2-40B4-BE49-F238E27FC236}">
              <a16:creationId xmlns:a16="http://schemas.microsoft.com/office/drawing/2014/main" id="{327B07AE-A4CE-499E-8262-865AAB6470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16E814C3-876F-4CA3-9DB2-83F152674A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15" name="Text Box 1">
          <a:extLst>
            <a:ext uri="{FF2B5EF4-FFF2-40B4-BE49-F238E27FC236}">
              <a16:creationId xmlns:a16="http://schemas.microsoft.com/office/drawing/2014/main" id="{EEA811EF-0894-4E35-A95E-D867D00C47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16" name="Text Box 1">
          <a:extLst>
            <a:ext uri="{FF2B5EF4-FFF2-40B4-BE49-F238E27FC236}">
              <a16:creationId xmlns:a16="http://schemas.microsoft.com/office/drawing/2014/main" id="{3F75F0E9-C310-45D9-97D8-45A3C1B2480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17" name="Text Box 1">
          <a:extLst>
            <a:ext uri="{FF2B5EF4-FFF2-40B4-BE49-F238E27FC236}">
              <a16:creationId xmlns:a16="http://schemas.microsoft.com/office/drawing/2014/main" id="{D29AB7D4-8944-4440-BAA9-B203E7738AC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BE5BBB6F-8652-45CD-8619-29F0C89F11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19" name="Text Box 1">
          <a:extLst>
            <a:ext uri="{FF2B5EF4-FFF2-40B4-BE49-F238E27FC236}">
              <a16:creationId xmlns:a16="http://schemas.microsoft.com/office/drawing/2014/main" id="{8B831AA8-3F05-4392-9CB3-F8DB74EFAF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id="{C5DC2A90-0FEC-4268-831A-8EC6C3D53E9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21" name="Text Box 1">
          <a:extLst>
            <a:ext uri="{FF2B5EF4-FFF2-40B4-BE49-F238E27FC236}">
              <a16:creationId xmlns:a16="http://schemas.microsoft.com/office/drawing/2014/main" id="{241992C3-1457-40BC-A2B1-FB238C7F11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50023A66-7C4F-49EA-8468-E688ECA025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23" name="Text Box 1">
          <a:extLst>
            <a:ext uri="{FF2B5EF4-FFF2-40B4-BE49-F238E27FC236}">
              <a16:creationId xmlns:a16="http://schemas.microsoft.com/office/drawing/2014/main" id="{17DFE132-74A4-499E-AB0D-9D11B56D55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24" name="Text Box 1">
          <a:extLst>
            <a:ext uri="{FF2B5EF4-FFF2-40B4-BE49-F238E27FC236}">
              <a16:creationId xmlns:a16="http://schemas.microsoft.com/office/drawing/2014/main" id="{91325C70-B621-4AA0-B1DB-C7D9AD4A947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25" name="Text Box 1">
          <a:extLst>
            <a:ext uri="{FF2B5EF4-FFF2-40B4-BE49-F238E27FC236}">
              <a16:creationId xmlns:a16="http://schemas.microsoft.com/office/drawing/2014/main" id="{CD69DA5A-8254-4D04-BAE1-75D143C676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A589310F-A152-46BB-894F-4B6C772AB84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27" name="Text Box 1">
          <a:extLst>
            <a:ext uri="{FF2B5EF4-FFF2-40B4-BE49-F238E27FC236}">
              <a16:creationId xmlns:a16="http://schemas.microsoft.com/office/drawing/2014/main" id="{67F092B6-F727-4FB5-A71D-165D237089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28" name="Text Box 1">
          <a:extLst>
            <a:ext uri="{FF2B5EF4-FFF2-40B4-BE49-F238E27FC236}">
              <a16:creationId xmlns:a16="http://schemas.microsoft.com/office/drawing/2014/main" id="{3864D60C-E14A-4E55-81F5-753F4B37490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29" name="Text Box 1">
          <a:extLst>
            <a:ext uri="{FF2B5EF4-FFF2-40B4-BE49-F238E27FC236}">
              <a16:creationId xmlns:a16="http://schemas.microsoft.com/office/drawing/2014/main" id="{5314723B-060A-4A2F-8C81-3DA5C2F027C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8C016C9D-3BA3-4AD1-A327-F52E6B0AF4C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31" name="Text Box 1">
          <a:extLst>
            <a:ext uri="{FF2B5EF4-FFF2-40B4-BE49-F238E27FC236}">
              <a16:creationId xmlns:a16="http://schemas.microsoft.com/office/drawing/2014/main" id="{A43325B0-60FF-415B-B6B8-69325BAB0BA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32" name="Text Box 1">
          <a:extLst>
            <a:ext uri="{FF2B5EF4-FFF2-40B4-BE49-F238E27FC236}">
              <a16:creationId xmlns:a16="http://schemas.microsoft.com/office/drawing/2014/main" id="{8CB04C80-EE45-49D3-A750-6123D344E1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33" name="Text Box 1">
          <a:extLst>
            <a:ext uri="{FF2B5EF4-FFF2-40B4-BE49-F238E27FC236}">
              <a16:creationId xmlns:a16="http://schemas.microsoft.com/office/drawing/2014/main" id="{5B4C66C8-259E-4984-B96E-AF98E132B97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6C692F8B-1DBC-4246-8A25-E3893DDBED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35" name="Text Box 1">
          <a:extLst>
            <a:ext uri="{FF2B5EF4-FFF2-40B4-BE49-F238E27FC236}">
              <a16:creationId xmlns:a16="http://schemas.microsoft.com/office/drawing/2014/main" id="{1623F6F6-8540-43B5-948D-B591071754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36" name="Text Box 1">
          <a:extLst>
            <a:ext uri="{FF2B5EF4-FFF2-40B4-BE49-F238E27FC236}">
              <a16:creationId xmlns:a16="http://schemas.microsoft.com/office/drawing/2014/main" id="{665EAC3C-9F7A-45F2-A81B-6B01B0AFAF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37" name="Text Box 1">
          <a:extLst>
            <a:ext uri="{FF2B5EF4-FFF2-40B4-BE49-F238E27FC236}">
              <a16:creationId xmlns:a16="http://schemas.microsoft.com/office/drawing/2014/main" id="{57B82AF3-F13D-481D-AB15-AC913867D6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E307721E-7800-4A41-9B26-1CB9508CAA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39" name="Text Box 1">
          <a:extLst>
            <a:ext uri="{FF2B5EF4-FFF2-40B4-BE49-F238E27FC236}">
              <a16:creationId xmlns:a16="http://schemas.microsoft.com/office/drawing/2014/main" id="{4FC9F75F-DD2B-4C02-9583-43B859DE7A8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40" name="Text Box 1">
          <a:extLst>
            <a:ext uri="{FF2B5EF4-FFF2-40B4-BE49-F238E27FC236}">
              <a16:creationId xmlns:a16="http://schemas.microsoft.com/office/drawing/2014/main" id="{EA570CFC-4647-45F2-BCD9-251D0351CE6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41" name="Text Box 1">
          <a:extLst>
            <a:ext uri="{FF2B5EF4-FFF2-40B4-BE49-F238E27FC236}">
              <a16:creationId xmlns:a16="http://schemas.microsoft.com/office/drawing/2014/main" id="{38E87B5C-8082-418C-8938-2F08EC6178F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C935FFDD-085F-42D7-966A-59D6C588B7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43" name="Text Box 1">
          <a:extLst>
            <a:ext uri="{FF2B5EF4-FFF2-40B4-BE49-F238E27FC236}">
              <a16:creationId xmlns:a16="http://schemas.microsoft.com/office/drawing/2014/main" id="{DADCCBFE-856A-4D7E-896C-969913C000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644" name="Text Box 1">
          <a:extLst>
            <a:ext uri="{FF2B5EF4-FFF2-40B4-BE49-F238E27FC236}">
              <a16:creationId xmlns:a16="http://schemas.microsoft.com/office/drawing/2014/main" id="{B0412057-0BCF-47C9-9CFD-98E18271FE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45" name="Text Box 1">
          <a:extLst>
            <a:ext uri="{FF2B5EF4-FFF2-40B4-BE49-F238E27FC236}">
              <a16:creationId xmlns:a16="http://schemas.microsoft.com/office/drawing/2014/main" id="{B333C66C-7A88-46AC-85E3-F77C7F539C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5CC8E48E-33AC-49DD-A749-E3A81D5DE09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47" name="Text Box 1">
          <a:extLst>
            <a:ext uri="{FF2B5EF4-FFF2-40B4-BE49-F238E27FC236}">
              <a16:creationId xmlns:a16="http://schemas.microsoft.com/office/drawing/2014/main" id="{8EE09262-5FE2-4AD0-8BEC-B9732E4437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48" name="Text Box 1">
          <a:extLst>
            <a:ext uri="{FF2B5EF4-FFF2-40B4-BE49-F238E27FC236}">
              <a16:creationId xmlns:a16="http://schemas.microsoft.com/office/drawing/2014/main" id="{37174B61-7D6A-4BAD-A66B-2C1001EAE7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49" name="Text Box 1">
          <a:extLst>
            <a:ext uri="{FF2B5EF4-FFF2-40B4-BE49-F238E27FC236}">
              <a16:creationId xmlns:a16="http://schemas.microsoft.com/office/drawing/2014/main" id="{BECFBF16-A612-43C8-8F54-6E7CCF5A9D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9119EBCB-9550-40D4-8637-4CA207A1EC5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51" name="Text Box 1">
          <a:extLst>
            <a:ext uri="{FF2B5EF4-FFF2-40B4-BE49-F238E27FC236}">
              <a16:creationId xmlns:a16="http://schemas.microsoft.com/office/drawing/2014/main" id="{E99E2567-4CEF-43A0-BBBA-5FCEAC96830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id="{48BD9DDA-5DEB-40EE-B712-A2490E4B87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53" name="Text Box 1">
          <a:extLst>
            <a:ext uri="{FF2B5EF4-FFF2-40B4-BE49-F238E27FC236}">
              <a16:creationId xmlns:a16="http://schemas.microsoft.com/office/drawing/2014/main" id="{7D283423-E48F-41A3-A7BF-AA274A26195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49014086-E6CE-4825-A7BB-A0CCA5C509E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55" name="Text Box 1">
          <a:extLst>
            <a:ext uri="{FF2B5EF4-FFF2-40B4-BE49-F238E27FC236}">
              <a16:creationId xmlns:a16="http://schemas.microsoft.com/office/drawing/2014/main" id="{39C97F65-FAB8-4410-94D4-78521F8DF0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56" name="Text Box 1">
          <a:extLst>
            <a:ext uri="{FF2B5EF4-FFF2-40B4-BE49-F238E27FC236}">
              <a16:creationId xmlns:a16="http://schemas.microsoft.com/office/drawing/2014/main" id="{D0B1F29E-DECB-4CB7-A092-5CA66D9AF73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57" name="Text Box 1">
          <a:extLst>
            <a:ext uri="{FF2B5EF4-FFF2-40B4-BE49-F238E27FC236}">
              <a16:creationId xmlns:a16="http://schemas.microsoft.com/office/drawing/2014/main" id="{543A977A-460D-4DFF-B3A8-146284294AC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9DD8CBB0-7489-4A94-8A04-1B5E8D4A039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59" name="Text Box 1">
          <a:extLst>
            <a:ext uri="{FF2B5EF4-FFF2-40B4-BE49-F238E27FC236}">
              <a16:creationId xmlns:a16="http://schemas.microsoft.com/office/drawing/2014/main" id="{35B4B2D5-D27F-4E11-AAF6-26077201304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id="{5CD66D5E-A665-4D6D-88D4-EB51D47F5D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61" name="Text Box 1">
          <a:extLst>
            <a:ext uri="{FF2B5EF4-FFF2-40B4-BE49-F238E27FC236}">
              <a16:creationId xmlns:a16="http://schemas.microsoft.com/office/drawing/2014/main" id="{95B16199-E54A-4497-9381-7E5B94F664E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F39EDC16-8099-4993-B6C2-369FD41EA6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63" name="Text Box 1">
          <a:extLst>
            <a:ext uri="{FF2B5EF4-FFF2-40B4-BE49-F238E27FC236}">
              <a16:creationId xmlns:a16="http://schemas.microsoft.com/office/drawing/2014/main" id="{93C762C9-91C7-43EF-9D2E-D4404CDA58D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64" name="Text Box 1">
          <a:extLst>
            <a:ext uri="{FF2B5EF4-FFF2-40B4-BE49-F238E27FC236}">
              <a16:creationId xmlns:a16="http://schemas.microsoft.com/office/drawing/2014/main" id="{6258341B-6843-4A9D-B548-27D36C57E68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65" name="Text Box 1">
          <a:extLst>
            <a:ext uri="{FF2B5EF4-FFF2-40B4-BE49-F238E27FC236}">
              <a16:creationId xmlns:a16="http://schemas.microsoft.com/office/drawing/2014/main" id="{CCE86628-5754-4660-B923-7CC6A69B42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130A1AF0-136A-486F-94D1-0C3ED1F044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67" name="Text Box 1">
          <a:extLst>
            <a:ext uri="{FF2B5EF4-FFF2-40B4-BE49-F238E27FC236}">
              <a16:creationId xmlns:a16="http://schemas.microsoft.com/office/drawing/2014/main" id="{BCA58810-E919-43D1-AC68-787D95199D8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68" name="Text Box 1">
          <a:extLst>
            <a:ext uri="{FF2B5EF4-FFF2-40B4-BE49-F238E27FC236}">
              <a16:creationId xmlns:a16="http://schemas.microsoft.com/office/drawing/2014/main" id="{8F20FC61-4A66-464C-AA22-7052ABA1897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69" name="Text Box 1">
          <a:extLst>
            <a:ext uri="{FF2B5EF4-FFF2-40B4-BE49-F238E27FC236}">
              <a16:creationId xmlns:a16="http://schemas.microsoft.com/office/drawing/2014/main" id="{1C903FBB-0599-4020-BD62-5F9B8B4C861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2A5E949C-5EEB-44B5-93C6-A51E8CBB0DC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71" name="Text Box 1">
          <a:extLst>
            <a:ext uri="{FF2B5EF4-FFF2-40B4-BE49-F238E27FC236}">
              <a16:creationId xmlns:a16="http://schemas.microsoft.com/office/drawing/2014/main" id="{A363190E-F0FD-467A-9E3B-AE8BBB35C5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72" name="Text Box 1">
          <a:extLst>
            <a:ext uri="{FF2B5EF4-FFF2-40B4-BE49-F238E27FC236}">
              <a16:creationId xmlns:a16="http://schemas.microsoft.com/office/drawing/2014/main" id="{E688FD26-743A-41CE-8788-E7BE9BE028A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73" name="Text Box 1">
          <a:extLst>
            <a:ext uri="{FF2B5EF4-FFF2-40B4-BE49-F238E27FC236}">
              <a16:creationId xmlns:a16="http://schemas.microsoft.com/office/drawing/2014/main" id="{FB678C2A-1A09-4832-9BC9-399D514263C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D8F3AA4C-4475-45DD-B466-1E438FA9ECE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75" name="Text Box 1">
          <a:extLst>
            <a:ext uri="{FF2B5EF4-FFF2-40B4-BE49-F238E27FC236}">
              <a16:creationId xmlns:a16="http://schemas.microsoft.com/office/drawing/2014/main" id="{3B361559-BB8A-4858-AE2E-115241571A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76" name="Text Box 1">
          <a:extLst>
            <a:ext uri="{FF2B5EF4-FFF2-40B4-BE49-F238E27FC236}">
              <a16:creationId xmlns:a16="http://schemas.microsoft.com/office/drawing/2014/main" id="{496F40EC-82A5-4F28-BF62-F81B0F2EF25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77" name="Text Box 1">
          <a:extLst>
            <a:ext uri="{FF2B5EF4-FFF2-40B4-BE49-F238E27FC236}">
              <a16:creationId xmlns:a16="http://schemas.microsoft.com/office/drawing/2014/main" id="{7CFD803A-3310-41E8-BEC0-8286CF24D4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F39C58E8-A67F-4D1B-9860-B38E5C490E2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79" name="Text Box 1">
          <a:extLst>
            <a:ext uri="{FF2B5EF4-FFF2-40B4-BE49-F238E27FC236}">
              <a16:creationId xmlns:a16="http://schemas.microsoft.com/office/drawing/2014/main" id="{BFDF528E-3D52-460C-9A62-F8A4306233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id="{D284CB6C-A00E-48F6-B1F2-2A164B93ED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81" name="Text Box 1">
          <a:extLst>
            <a:ext uri="{FF2B5EF4-FFF2-40B4-BE49-F238E27FC236}">
              <a16:creationId xmlns:a16="http://schemas.microsoft.com/office/drawing/2014/main" id="{9C966579-FF7C-428A-A032-7AE17BA2DD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0809155D-61E3-4DF3-AAFD-F2FA6F2511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83" name="Text Box 1">
          <a:extLst>
            <a:ext uri="{FF2B5EF4-FFF2-40B4-BE49-F238E27FC236}">
              <a16:creationId xmlns:a16="http://schemas.microsoft.com/office/drawing/2014/main" id="{2CCAEDF5-F313-4587-8953-A9B20622F2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84" name="Text Box 1">
          <a:extLst>
            <a:ext uri="{FF2B5EF4-FFF2-40B4-BE49-F238E27FC236}">
              <a16:creationId xmlns:a16="http://schemas.microsoft.com/office/drawing/2014/main" id="{79EBE586-EF3F-4831-A148-690170F770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85" name="Text Box 1">
          <a:extLst>
            <a:ext uri="{FF2B5EF4-FFF2-40B4-BE49-F238E27FC236}">
              <a16:creationId xmlns:a16="http://schemas.microsoft.com/office/drawing/2014/main" id="{33D00AC9-8D1B-4391-8B8A-5BF4CB530E8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99242582-125E-4175-B851-2FB4E264F13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87" name="Text Box 1">
          <a:extLst>
            <a:ext uri="{FF2B5EF4-FFF2-40B4-BE49-F238E27FC236}">
              <a16:creationId xmlns:a16="http://schemas.microsoft.com/office/drawing/2014/main" id="{44DD5801-E023-4265-A1A0-97DF65BBC3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88" name="Text Box 1">
          <a:extLst>
            <a:ext uri="{FF2B5EF4-FFF2-40B4-BE49-F238E27FC236}">
              <a16:creationId xmlns:a16="http://schemas.microsoft.com/office/drawing/2014/main" id="{30328FE8-CD76-40C0-A0AF-58FD9EA0BE0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689" name="Text Box 1">
          <a:extLst>
            <a:ext uri="{FF2B5EF4-FFF2-40B4-BE49-F238E27FC236}">
              <a16:creationId xmlns:a16="http://schemas.microsoft.com/office/drawing/2014/main" id="{07EFAA1F-7169-46CB-83A0-D5626D65E6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7C9B6C55-564C-4EB1-9991-5D11814B05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91" name="Text Box 1">
          <a:extLst>
            <a:ext uri="{FF2B5EF4-FFF2-40B4-BE49-F238E27FC236}">
              <a16:creationId xmlns:a16="http://schemas.microsoft.com/office/drawing/2014/main" id="{FF6739AF-B998-4C28-B675-98DD391764B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92" name="Text Box 1">
          <a:extLst>
            <a:ext uri="{FF2B5EF4-FFF2-40B4-BE49-F238E27FC236}">
              <a16:creationId xmlns:a16="http://schemas.microsoft.com/office/drawing/2014/main" id="{B35922FD-21FC-45E7-8EE4-3263F41A994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6B0CDCD9-03F9-42D4-8B4F-D789644DFD4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0FA011FE-5A2D-4851-AB3E-8554A44DE1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95" name="Text Box 1">
          <a:extLst>
            <a:ext uri="{FF2B5EF4-FFF2-40B4-BE49-F238E27FC236}">
              <a16:creationId xmlns:a16="http://schemas.microsoft.com/office/drawing/2014/main" id="{1275B465-48F2-4300-9B80-8AD39402BFC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96" name="Text Box 1">
          <a:extLst>
            <a:ext uri="{FF2B5EF4-FFF2-40B4-BE49-F238E27FC236}">
              <a16:creationId xmlns:a16="http://schemas.microsoft.com/office/drawing/2014/main" id="{D14DCA9F-5236-46E4-BFB4-960FB78AB0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97" name="Text Box 1">
          <a:extLst>
            <a:ext uri="{FF2B5EF4-FFF2-40B4-BE49-F238E27FC236}">
              <a16:creationId xmlns:a16="http://schemas.microsoft.com/office/drawing/2014/main" id="{C9E42722-51A0-4374-90EF-1CCE21C36D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736D0707-3789-46DC-80DC-34B13FE6804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699" name="Text Box 1">
          <a:extLst>
            <a:ext uri="{FF2B5EF4-FFF2-40B4-BE49-F238E27FC236}">
              <a16:creationId xmlns:a16="http://schemas.microsoft.com/office/drawing/2014/main" id="{89281214-3314-47FE-AE19-BB171F11D29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id="{BAE917E0-72C4-4542-A3A3-068C31DCDF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01" name="Text Box 1">
          <a:extLst>
            <a:ext uri="{FF2B5EF4-FFF2-40B4-BE49-F238E27FC236}">
              <a16:creationId xmlns:a16="http://schemas.microsoft.com/office/drawing/2014/main" id="{D33BD26A-12C9-4195-9646-A5F086F970F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0007C625-78C2-4FA0-B9C5-6CBF8F05227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03" name="Text Box 1">
          <a:extLst>
            <a:ext uri="{FF2B5EF4-FFF2-40B4-BE49-F238E27FC236}">
              <a16:creationId xmlns:a16="http://schemas.microsoft.com/office/drawing/2014/main" id="{1B22F3A1-E813-4B80-971D-1DADA42AA3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04" name="Text Box 1">
          <a:extLst>
            <a:ext uri="{FF2B5EF4-FFF2-40B4-BE49-F238E27FC236}">
              <a16:creationId xmlns:a16="http://schemas.microsoft.com/office/drawing/2014/main" id="{FB9F9B83-69BC-4DDC-8C7C-5F0DC17680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05" name="Text Box 1">
          <a:extLst>
            <a:ext uri="{FF2B5EF4-FFF2-40B4-BE49-F238E27FC236}">
              <a16:creationId xmlns:a16="http://schemas.microsoft.com/office/drawing/2014/main" id="{E6E752A0-5619-4951-ACC7-372F582293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7283D294-58E7-4E21-8914-97FB087D9A1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07" name="Text Box 1">
          <a:extLst>
            <a:ext uri="{FF2B5EF4-FFF2-40B4-BE49-F238E27FC236}">
              <a16:creationId xmlns:a16="http://schemas.microsoft.com/office/drawing/2014/main" id="{893A9B10-DC27-4F6E-9CE5-A67B1A9EC93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08" name="Text Box 1">
          <a:extLst>
            <a:ext uri="{FF2B5EF4-FFF2-40B4-BE49-F238E27FC236}">
              <a16:creationId xmlns:a16="http://schemas.microsoft.com/office/drawing/2014/main" id="{523C9A1E-24CD-47F1-8A16-19F4EA97644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09" name="Text Box 1">
          <a:extLst>
            <a:ext uri="{FF2B5EF4-FFF2-40B4-BE49-F238E27FC236}">
              <a16:creationId xmlns:a16="http://schemas.microsoft.com/office/drawing/2014/main" id="{80758A6C-765B-482D-8D5A-A58CF8E488C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E0E7F7C6-2561-4F8E-95F5-0A5E30110A1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11" name="Text Box 1">
          <a:extLst>
            <a:ext uri="{FF2B5EF4-FFF2-40B4-BE49-F238E27FC236}">
              <a16:creationId xmlns:a16="http://schemas.microsoft.com/office/drawing/2014/main" id="{5F073DAC-D0AA-4E9F-AA29-DEABEDD9CA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12" name="Text Box 1">
          <a:extLst>
            <a:ext uri="{FF2B5EF4-FFF2-40B4-BE49-F238E27FC236}">
              <a16:creationId xmlns:a16="http://schemas.microsoft.com/office/drawing/2014/main" id="{8670F283-3279-4B7C-9F1E-F7EE28AB129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13" name="Text Box 1">
          <a:extLst>
            <a:ext uri="{FF2B5EF4-FFF2-40B4-BE49-F238E27FC236}">
              <a16:creationId xmlns:a16="http://schemas.microsoft.com/office/drawing/2014/main" id="{F96CD964-DECC-4912-838F-55F53006331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B958911E-8CB7-4EDC-AFFF-3542A4054D7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15" name="Text Box 1">
          <a:extLst>
            <a:ext uri="{FF2B5EF4-FFF2-40B4-BE49-F238E27FC236}">
              <a16:creationId xmlns:a16="http://schemas.microsoft.com/office/drawing/2014/main" id="{A7014DD6-9BEC-4AF9-846A-A1DCF4ABE5D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16" name="Text Box 1">
          <a:extLst>
            <a:ext uri="{FF2B5EF4-FFF2-40B4-BE49-F238E27FC236}">
              <a16:creationId xmlns:a16="http://schemas.microsoft.com/office/drawing/2014/main" id="{568CC708-F162-4297-9F3B-5B93166CB0F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17" name="Text Box 1">
          <a:extLst>
            <a:ext uri="{FF2B5EF4-FFF2-40B4-BE49-F238E27FC236}">
              <a16:creationId xmlns:a16="http://schemas.microsoft.com/office/drawing/2014/main" id="{7B79E8E2-0FF0-4917-8688-E032FB99F8C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6B97C3BE-D3A9-4E4E-B77F-4A03CA8D2E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19" name="Text Box 1">
          <a:extLst>
            <a:ext uri="{FF2B5EF4-FFF2-40B4-BE49-F238E27FC236}">
              <a16:creationId xmlns:a16="http://schemas.microsoft.com/office/drawing/2014/main" id="{B6275771-60AE-4233-A512-F73E3D9179D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id="{CB53FF33-50DC-4B57-83E8-D0E9CF30A2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721" name="Text Box 1">
          <a:extLst>
            <a:ext uri="{FF2B5EF4-FFF2-40B4-BE49-F238E27FC236}">
              <a16:creationId xmlns:a16="http://schemas.microsoft.com/office/drawing/2014/main" id="{B152FD97-0E59-4AD2-8EA4-44AE1549C53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F14D7AA2-AE63-4B29-9465-79ED33D612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23" name="Text Box 1">
          <a:extLst>
            <a:ext uri="{FF2B5EF4-FFF2-40B4-BE49-F238E27FC236}">
              <a16:creationId xmlns:a16="http://schemas.microsoft.com/office/drawing/2014/main" id="{58E70A69-6201-4219-8C3A-5E7AD90C37D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24" name="Text Box 1">
          <a:extLst>
            <a:ext uri="{FF2B5EF4-FFF2-40B4-BE49-F238E27FC236}">
              <a16:creationId xmlns:a16="http://schemas.microsoft.com/office/drawing/2014/main" id="{F3FF9C5F-612B-4658-8E14-43CA0AEB7B5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25" name="Text Box 1">
          <a:extLst>
            <a:ext uri="{FF2B5EF4-FFF2-40B4-BE49-F238E27FC236}">
              <a16:creationId xmlns:a16="http://schemas.microsoft.com/office/drawing/2014/main" id="{E92B6A46-74C7-456A-95D7-604E2CB988F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E630BEE0-13CA-437E-986D-8FCA392F8ED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27" name="Text Box 1">
          <a:extLst>
            <a:ext uri="{FF2B5EF4-FFF2-40B4-BE49-F238E27FC236}">
              <a16:creationId xmlns:a16="http://schemas.microsoft.com/office/drawing/2014/main" id="{2C4043D6-9F1D-475D-B30E-B9FF69A4213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28" name="Text Box 1">
          <a:extLst>
            <a:ext uri="{FF2B5EF4-FFF2-40B4-BE49-F238E27FC236}">
              <a16:creationId xmlns:a16="http://schemas.microsoft.com/office/drawing/2014/main" id="{1FA95615-C166-4FC3-BB62-0BFF942F85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29" name="Text Box 1">
          <a:extLst>
            <a:ext uri="{FF2B5EF4-FFF2-40B4-BE49-F238E27FC236}">
              <a16:creationId xmlns:a16="http://schemas.microsoft.com/office/drawing/2014/main" id="{4B9F30C8-FD31-4884-8DF7-3EE8488A52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007DFF0D-6534-4522-A87D-1BEFEC290FC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31" name="Text Box 1">
          <a:extLst>
            <a:ext uri="{FF2B5EF4-FFF2-40B4-BE49-F238E27FC236}">
              <a16:creationId xmlns:a16="http://schemas.microsoft.com/office/drawing/2014/main" id="{808487F7-46F2-45EA-9584-3189D2A4F4D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32" name="Text Box 1">
          <a:extLst>
            <a:ext uri="{FF2B5EF4-FFF2-40B4-BE49-F238E27FC236}">
              <a16:creationId xmlns:a16="http://schemas.microsoft.com/office/drawing/2014/main" id="{FA899307-9FBE-499B-BBD0-9A8525BBAFD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33" name="Text Box 1">
          <a:extLst>
            <a:ext uri="{FF2B5EF4-FFF2-40B4-BE49-F238E27FC236}">
              <a16:creationId xmlns:a16="http://schemas.microsoft.com/office/drawing/2014/main" id="{7E5E6711-79B6-4E0A-A225-95A337D7A0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EE360584-1C9E-488F-AC09-0BD484B60D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35" name="Text Box 1">
          <a:extLst>
            <a:ext uri="{FF2B5EF4-FFF2-40B4-BE49-F238E27FC236}">
              <a16:creationId xmlns:a16="http://schemas.microsoft.com/office/drawing/2014/main" id="{F1DA2A28-849C-4F78-997B-F648C707785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36" name="Text Box 1">
          <a:extLst>
            <a:ext uri="{FF2B5EF4-FFF2-40B4-BE49-F238E27FC236}">
              <a16:creationId xmlns:a16="http://schemas.microsoft.com/office/drawing/2014/main" id="{D5B2C3B4-0B1E-4D6A-98C8-2B04836C15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37" name="Text Box 1">
          <a:extLst>
            <a:ext uri="{FF2B5EF4-FFF2-40B4-BE49-F238E27FC236}">
              <a16:creationId xmlns:a16="http://schemas.microsoft.com/office/drawing/2014/main" id="{06516BC7-D035-43E5-90E3-7C0CC892DA1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5941EB02-80DF-490D-A001-C59BD18AD9E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39" name="Text Box 1">
          <a:extLst>
            <a:ext uri="{FF2B5EF4-FFF2-40B4-BE49-F238E27FC236}">
              <a16:creationId xmlns:a16="http://schemas.microsoft.com/office/drawing/2014/main" id="{9AC102B8-F0F8-4BC4-9F6C-3D54D524E92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40" name="Text Box 1">
          <a:extLst>
            <a:ext uri="{FF2B5EF4-FFF2-40B4-BE49-F238E27FC236}">
              <a16:creationId xmlns:a16="http://schemas.microsoft.com/office/drawing/2014/main" id="{C27C5B73-9A2D-4DD6-8D26-5350D5503E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41" name="Text Box 1">
          <a:extLst>
            <a:ext uri="{FF2B5EF4-FFF2-40B4-BE49-F238E27FC236}">
              <a16:creationId xmlns:a16="http://schemas.microsoft.com/office/drawing/2014/main" id="{F1A35BA8-F079-42F9-82B3-A26B51BEDD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5871975E-E9A6-471E-A7C2-D04A7F0C55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43" name="Text Box 1">
          <a:extLst>
            <a:ext uri="{FF2B5EF4-FFF2-40B4-BE49-F238E27FC236}">
              <a16:creationId xmlns:a16="http://schemas.microsoft.com/office/drawing/2014/main" id="{6588EB0E-E3E0-48A3-B215-EBEC510D30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44" name="Text Box 1">
          <a:extLst>
            <a:ext uri="{FF2B5EF4-FFF2-40B4-BE49-F238E27FC236}">
              <a16:creationId xmlns:a16="http://schemas.microsoft.com/office/drawing/2014/main" id="{6C94593C-3E8E-4A76-89D6-E80EA2B15C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45" name="Text Box 1">
          <a:extLst>
            <a:ext uri="{FF2B5EF4-FFF2-40B4-BE49-F238E27FC236}">
              <a16:creationId xmlns:a16="http://schemas.microsoft.com/office/drawing/2014/main" id="{7598C39C-CB0A-4639-96EE-3379F48BAC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5B6B2DE5-0C26-4574-AA4A-D7065378B5C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47" name="Text Box 1">
          <a:extLst>
            <a:ext uri="{FF2B5EF4-FFF2-40B4-BE49-F238E27FC236}">
              <a16:creationId xmlns:a16="http://schemas.microsoft.com/office/drawing/2014/main" id="{324F0C5B-FB2D-4C28-847B-EBEC7CCD7C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48" name="Text Box 1">
          <a:extLst>
            <a:ext uri="{FF2B5EF4-FFF2-40B4-BE49-F238E27FC236}">
              <a16:creationId xmlns:a16="http://schemas.microsoft.com/office/drawing/2014/main" id="{7E65AA24-F85C-4AEE-A4C3-D173DB382E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49" name="Text Box 1">
          <a:extLst>
            <a:ext uri="{FF2B5EF4-FFF2-40B4-BE49-F238E27FC236}">
              <a16:creationId xmlns:a16="http://schemas.microsoft.com/office/drawing/2014/main" id="{EEA540D8-7E31-4DAC-BC75-C054163966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48F8F1EB-77C4-4633-B87E-F55AB1FB6B7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1" name="Text Box 1">
          <a:extLst>
            <a:ext uri="{FF2B5EF4-FFF2-40B4-BE49-F238E27FC236}">
              <a16:creationId xmlns:a16="http://schemas.microsoft.com/office/drawing/2014/main" id="{E0B29E01-7D72-4FA5-BD3D-A7D2920190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2" name="Text Box 1">
          <a:extLst>
            <a:ext uri="{FF2B5EF4-FFF2-40B4-BE49-F238E27FC236}">
              <a16:creationId xmlns:a16="http://schemas.microsoft.com/office/drawing/2014/main" id="{03FB23DB-0A64-402A-A77F-0A09186A9B8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3" name="Text Box 1">
          <a:extLst>
            <a:ext uri="{FF2B5EF4-FFF2-40B4-BE49-F238E27FC236}">
              <a16:creationId xmlns:a16="http://schemas.microsoft.com/office/drawing/2014/main" id="{A2FF44C2-E4E4-4A9B-AB20-C490626D3AE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86A4C97C-444C-4D55-99EE-86F42A190B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5" name="Text Box 1">
          <a:extLst>
            <a:ext uri="{FF2B5EF4-FFF2-40B4-BE49-F238E27FC236}">
              <a16:creationId xmlns:a16="http://schemas.microsoft.com/office/drawing/2014/main" id="{986E8F53-C936-4573-89AD-3F12C3DC249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6" name="Text Box 1">
          <a:extLst>
            <a:ext uri="{FF2B5EF4-FFF2-40B4-BE49-F238E27FC236}">
              <a16:creationId xmlns:a16="http://schemas.microsoft.com/office/drawing/2014/main" id="{94E48CD0-E376-4E1A-B265-1C0208BE8B6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7" name="Text Box 1">
          <a:extLst>
            <a:ext uri="{FF2B5EF4-FFF2-40B4-BE49-F238E27FC236}">
              <a16:creationId xmlns:a16="http://schemas.microsoft.com/office/drawing/2014/main" id="{9BDE5E9E-8EF3-4CF3-8AB1-5B3897D35F3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61AA61CD-5A69-4173-B072-15CB207A60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59" name="Text Box 1">
          <a:extLst>
            <a:ext uri="{FF2B5EF4-FFF2-40B4-BE49-F238E27FC236}">
              <a16:creationId xmlns:a16="http://schemas.microsoft.com/office/drawing/2014/main" id="{C99A4414-B007-441F-93FF-0324382D57A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60" name="Text Box 1">
          <a:extLst>
            <a:ext uri="{FF2B5EF4-FFF2-40B4-BE49-F238E27FC236}">
              <a16:creationId xmlns:a16="http://schemas.microsoft.com/office/drawing/2014/main" id="{15CD654A-5860-4644-8701-280AD68BB3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761" name="Text Box 1">
          <a:extLst>
            <a:ext uri="{FF2B5EF4-FFF2-40B4-BE49-F238E27FC236}">
              <a16:creationId xmlns:a16="http://schemas.microsoft.com/office/drawing/2014/main" id="{305ED57D-0CB9-47E1-9066-7A9E59DD3C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09EAF635-8A11-4096-8855-2345BD6EF02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63" name="Text Box 1">
          <a:extLst>
            <a:ext uri="{FF2B5EF4-FFF2-40B4-BE49-F238E27FC236}">
              <a16:creationId xmlns:a16="http://schemas.microsoft.com/office/drawing/2014/main" id="{53D60803-CE90-43AA-8488-0589CAFC4BA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64" name="Text Box 1">
          <a:extLst>
            <a:ext uri="{FF2B5EF4-FFF2-40B4-BE49-F238E27FC236}">
              <a16:creationId xmlns:a16="http://schemas.microsoft.com/office/drawing/2014/main" id="{DBEB0EA1-8731-47D4-A01C-A37CB98B723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id="{3EC3CD93-C77B-4236-93F9-8BD9D4CD86B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63A5FAD9-B912-43DA-A5F5-1A3C60157D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67" name="Text Box 1">
          <a:extLst>
            <a:ext uri="{FF2B5EF4-FFF2-40B4-BE49-F238E27FC236}">
              <a16:creationId xmlns:a16="http://schemas.microsoft.com/office/drawing/2014/main" id="{154C51FB-B9DF-4532-84B3-07F804C2589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68" name="Text Box 1">
          <a:extLst>
            <a:ext uri="{FF2B5EF4-FFF2-40B4-BE49-F238E27FC236}">
              <a16:creationId xmlns:a16="http://schemas.microsoft.com/office/drawing/2014/main" id="{60BA2E90-7869-4AD8-99EC-8EEFD23E27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69" name="Text Box 1">
          <a:extLst>
            <a:ext uri="{FF2B5EF4-FFF2-40B4-BE49-F238E27FC236}">
              <a16:creationId xmlns:a16="http://schemas.microsoft.com/office/drawing/2014/main" id="{3ADF8639-131C-4150-BDEF-D2B613EFECA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3D9BB87F-035E-4366-BA5D-54D2ABA0FA2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71" name="Text Box 1">
          <a:extLst>
            <a:ext uri="{FF2B5EF4-FFF2-40B4-BE49-F238E27FC236}">
              <a16:creationId xmlns:a16="http://schemas.microsoft.com/office/drawing/2014/main" id="{C253E4CC-9576-4B2D-BFED-28C5B4BB65F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72" name="Text Box 1">
          <a:extLst>
            <a:ext uri="{FF2B5EF4-FFF2-40B4-BE49-F238E27FC236}">
              <a16:creationId xmlns:a16="http://schemas.microsoft.com/office/drawing/2014/main" id="{4CB03E4D-2FA5-4D8E-9FFA-8E219E09D0D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73" name="Text Box 1">
          <a:extLst>
            <a:ext uri="{FF2B5EF4-FFF2-40B4-BE49-F238E27FC236}">
              <a16:creationId xmlns:a16="http://schemas.microsoft.com/office/drawing/2014/main" id="{3B632685-3A4B-4F25-B5FE-284C2919E0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DC688057-C6B4-4BDD-B071-7337939DA8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75" name="Text Box 1">
          <a:extLst>
            <a:ext uri="{FF2B5EF4-FFF2-40B4-BE49-F238E27FC236}">
              <a16:creationId xmlns:a16="http://schemas.microsoft.com/office/drawing/2014/main" id="{E39AFF58-B4A8-414E-A8A9-D7D803CC9A0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76" name="Text Box 1">
          <a:extLst>
            <a:ext uri="{FF2B5EF4-FFF2-40B4-BE49-F238E27FC236}">
              <a16:creationId xmlns:a16="http://schemas.microsoft.com/office/drawing/2014/main" id="{7F7E38CE-886F-4A42-A5CC-726F4AA6CC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77" name="Text Box 1">
          <a:extLst>
            <a:ext uri="{FF2B5EF4-FFF2-40B4-BE49-F238E27FC236}">
              <a16:creationId xmlns:a16="http://schemas.microsoft.com/office/drawing/2014/main" id="{12C125DD-F7E6-4042-833D-CF83DBBD1F3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7477F1D6-F167-4720-831B-FD12497CFAF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79" name="Text Box 1">
          <a:extLst>
            <a:ext uri="{FF2B5EF4-FFF2-40B4-BE49-F238E27FC236}">
              <a16:creationId xmlns:a16="http://schemas.microsoft.com/office/drawing/2014/main" id="{407B1BCA-E4AC-4C70-9A60-78C5534820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80" name="Text Box 1">
          <a:extLst>
            <a:ext uri="{FF2B5EF4-FFF2-40B4-BE49-F238E27FC236}">
              <a16:creationId xmlns:a16="http://schemas.microsoft.com/office/drawing/2014/main" id="{D211996F-51D6-41DE-8E87-6851D4131A5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81" name="Text Box 1">
          <a:extLst>
            <a:ext uri="{FF2B5EF4-FFF2-40B4-BE49-F238E27FC236}">
              <a16:creationId xmlns:a16="http://schemas.microsoft.com/office/drawing/2014/main" id="{CA610E27-6386-433C-AE3C-9D5ECCF5AA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0B3DB7A1-F69E-4AA8-B5CC-650631173F8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83" name="Text Box 1">
          <a:extLst>
            <a:ext uri="{FF2B5EF4-FFF2-40B4-BE49-F238E27FC236}">
              <a16:creationId xmlns:a16="http://schemas.microsoft.com/office/drawing/2014/main" id="{70A6729F-AE06-4308-A5FA-CD6B1C2A53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84" name="Text Box 1">
          <a:extLst>
            <a:ext uri="{FF2B5EF4-FFF2-40B4-BE49-F238E27FC236}">
              <a16:creationId xmlns:a16="http://schemas.microsoft.com/office/drawing/2014/main" id="{C5589AA2-3CFB-495D-BE98-BEDA5E50CD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85" name="Text Box 1">
          <a:extLst>
            <a:ext uri="{FF2B5EF4-FFF2-40B4-BE49-F238E27FC236}">
              <a16:creationId xmlns:a16="http://schemas.microsoft.com/office/drawing/2014/main" id="{02513B2C-948B-4DEA-AB64-8424DCD545C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A907A499-B3BC-4D78-862E-F382A435132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87" name="Text Box 1">
          <a:extLst>
            <a:ext uri="{FF2B5EF4-FFF2-40B4-BE49-F238E27FC236}">
              <a16:creationId xmlns:a16="http://schemas.microsoft.com/office/drawing/2014/main" id="{0A9ECF47-534A-497D-ACE9-615E79B4144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88" name="Text Box 1">
          <a:extLst>
            <a:ext uri="{FF2B5EF4-FFF2-40B4-BE49-F238E27FC236}">
              <a16:creationId xmlns:a16="http://schemas.microsoft.com/office/drawing/2014/main" id="{C8CF9B28-3AF8-4B4A-80C1-13764BE74BD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89" name="Text Box 1">
          <a:extLst>
            <a:ext uri="{FF2B5EF4-FFF2-40B4-BE49-F238E27FC236}">
              <a16:creationId xmlns:a16="http://schemas.microsoft.com/office/drawing/2014/main" id="{215C0EA2-3956-4D56-AEEC-F6A9883BA54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E2753AD4-428D-4928-BB5D-99D3786C601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91" name="Text Box 1">
          <a:extLst>
            <a:ext uri="{FF2B5EF4-FFF2-40B4-BE49-F238E27FC236}">
              <a16:creationId xmlns:a16="http://schemas.microsoft.com/office/drawing/2014/main" id="{02A32BCF-9E7D-4737-B181-BB99228C04C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92" name="Text Box 1">
          <a:extLst>
            <a:ext uri="{FF2B5EF4-FFF2-40B4-BE49-F238E27FC236}">
              <a16:creationId xmlns:a16="http://schemas.microsoft.com/office/drawing/2014/main" id="{C1A7C90F-FD9F-49BD-A72B-ABDE558AD4F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93" name="Text Box 1">
          <a:extLst>
            <a:ext uri="{FF2B5EF4-FFF2-40B4-BE49-F238E27FC236}">
              <a16:creationId xmlns:a16="http://schemas.microsoft.com/office/drawing/2014/main" id="{F27BB497-F7D7-4343-89BA-609FC589034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0A79DF68-24D6-4ED2-A5F7-0545F3D4696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95" name="Text Box 1">
          <a:extLst>
            <a:ext uri="{FF2B5EF4-FFF2-40B4-BE49-F238E27FC236}">
              <a16:creationId xmlns:a16="http://schemas.microsoft.com/office/drawing/2014/main" id="{85BB6DDA-D662-4CD2-A8E8-1814BC6179E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796" name="Text Box 1">
          <a:extLst>
            <a:ext uri="{FF2B5EF4-FFF2-40B4-BE49-F238E27FC236}">
              <a16:creationId xmlns:a16="http://schemas.microsoft.com/office/drawing/2014/main" id="{C7162855-014D-4665-A8D0-01B5454B76B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797" name="Text Box 1">
          <a:extLst>
            <a:ext uri="{FF2B5EF4-FFF2-40B4-BE49-F238E27FC236}">
              <a16:creationId xmlns:a16="http://schemas.microsoft.com/office/drawing/2014/main" id="{8551F96A-1F1C-4E0C-9CA2-87B71C6F89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1D3C5CB8-D386-43CE-A9D5-7E641B64DE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799" name="Text Box 1">
          <a:extLst>
            <a:ext uri="{FF2B5EF4-FFF2-40B4-BE49-F238E27FC236}">
              <a16:creationId xmlns:a16="http://schemas.microsoft.com/office/drawing/2014/main" id="{AEA2A352-5657-44F9-8F78-315F937BF4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00" name="Text Box 1">
          <a:extLst>
            <a:ext uri="{FF2B5EF4-FFF2-40B4-BE49-F238E27FC236}">
              <a16:creationId xmlns:a16="http://schemas.microsoft.com/office/drawing/2014/main" id="{83FE65DC-4104-4C9D-A753-B01F8629E8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01" name="Text Box 1">
          <a:extLst>
            <a:ext uri="{FF2B5EF4-FFF2-40B4-BE49-F238E27FC236}">
              <a16:creationId xmlns:a16="http://schemas.microsoft.com/office/drawing/2014/main" id="{C053DDC8-328D-4B1D-91F8-02B77609588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B130CD7B-4BBF-4427-A562-6E464732225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03" name="Text Box 1">
          <a:extLst>
            <a:ext uri="{FF2B5EF4-FFF2-40B4-BE49-F238E27FC236}">
              <a16:creationId xmlns:a16="http://schemas.microsoft.com/office/drawing/2014/main" id="{B826BC71-D94D-4AA9-BEDC-8BF3A490DC0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04" name="Text Box 1">
          <a:extLst>
            <a:ext uri="{FF2B5EF4-FFF2-40B4-BE49-F238E27FC236}">
              <a16:creationId xmlns:a16="http://schemas.microsoft.com/office/drawing/2014/main" id="{21C738EE-9495-4B03-81C5-F1604B2301F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05" name="Text Box 1">
          <a:extLst>
            <a:ext uri="{FF2B5EF4-FFF2-40B4-BE49-F238E27FC236}">
              <a16:creationId xmlns:a16="http://schemas.microsoft.com/office/drawing/2014/main" id="{2BE8D0E6-CC7A-48A2-B5B2-3D206269B0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06DC0125-5A6A-4BFD-BF88-3AB4274C56E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07" name="Text Box 1">
          <a:extLst>
            <a:ext uri="{FF2B5EF4-FFF2-40B4-BE49-F238E27FC236}">
              <a16:creationId xmlns:a16="http://schemas.microsoft.com/office/drawing/2014/main" id="{BB8E34FE-822D-4A8A-B725-386233FFA0D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08" name="Text Box 1">
          <a:extLst>
            <a:ext uri="{FF2B5EF4-FFF2-40B4-BE49-F238E27FC236}">
              <a16:creationId xmlns:a16="http://schemas.microsoft.com/office/drawing/2014/main" id="{C57361B9-1BCF-4245-B356-4BF12B752A8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09" name="Text Box 1">
          <a:extLst>
            <a:ext uri="{FF2B5EF4-FFF2-40B4-BE49-F238E27FC236}">
              <a16:creationId xmlns:a16="http://schemas.microsoft.com/office/drawing/2014/main" id="{64EC3999-1609-40EA-83EB-3AAED0799ED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AB2FF9EE-166F-489E-8536-C5433BFE47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11" name="Text Box 1">
          <a:extLst>
            <a:ext uri="{FF2B5EF4-FFF2-40B4-BE49-F238E27FC236}">
              <a16:creationId xmlns:a16="http://schemas.microsoft.com/office/drawing/2014/main" id="{4CF31D31-6317-41EB-B301-15FEB5F6DA7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12" name="Text Box 1">
          <a:extLst>
            <a:ext uri="{FF2B5EF4-FFF2-40B4-BE49-F238E27FC236}">
              <a16:creationId xmlns:a16="http://schemas.microsoft.com/office/drawing/2014/main" id="{0909FB17-F8C5-45CB-90D6-3D00E50BB6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13" name="Text Box 1">
          <a:extLst>
            <a:ext uri="{FF2B5EF4-FFF2-40B4-BE49-F238E27FC236}">
              <a16:creationId xmlns:a16="http://schemas.microsoft.com/office/drawing/2014/main" id="{C2CF2AC4-FE6D-410C-815A-E78FA21AC8B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95358770-C19E-422E-AF9C-F83C793FC0C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99B2C8F9-B929-45BB-9DCE-C456342926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16" name="Text Box 1">
          <a:extLst>
            <a:ext uri="{FF2B5EF4-FFF2-40B4-BE49-F238E27FC236}">
              <a16:creationId xmlns:a16="http://schemas.microsoft.com/office/drawing/2014/main" id="{4A8A1459-1D79-4C10-9825-3A3BC083385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17" name="Text Box 1">
          <a:extLst>
            <a:ext uri="{FF2B5EF4-FFF2-40B4-BE49-F238E27FC236}">
              <a16:creationId xmlns:a16="http://schemas.microsoft.com/office/drawing/2014/main" id="{44BD29B1-96DC-4272-AC2A-688F9BE5C9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7CE9B228-1165-45F9-8569-7A5DA39AA25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19" name="Text Box 1">
          <a:extLst>
            <a:ext uri="{FF2B5EF4-FFF2-40B4-BE49-F238E27FC236}">
              <a16:creationId xmlns:a16="http://schemas.microsoft.com/office/drawing/2014/main" id="{2E31C1F9-B9DD-4D86-A4D1-F18DA44A1DB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20" name="Text Box 1">
          <a:extLst>
            <a:ext uri="{FF2B5EF4-FFF2-40B4-BE49-F238E27FC236}">
              <a16:creationId xmlns:a16="http://schemas.microsoft.com/office/drawing/2014/main" id="{6C9345FA-DA4C-44AA-AA3D-F5025B09D48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26927859-6F9A-4FE5-8F7F-5EBEAD52EDE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AE1455FC-7E78-4DA1-A30E-3C2D1843326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23" name="Text Box 1">
          <a:extLst>
            <a:ext uri="{FF2B5EF4-FFF2-40B4-BE49-F238E27FC236}">
              <a16:creationId xmlns:a16="http://schemas.microsoft.com/office/drawing/2014/main" id="{1A44284E-F86E-4E8E-92D8-D07D64D2D65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24" name="Text Box 1">
          <a:extLst>
            <a:ext uri="{FF2B5EF4-FFF2-40B4-BE49-F238E27FC236}">
              <a16:creationId xmlns:a16="http://schemas.microsoft.com/office/drawing/2014/main" id="{160C19B9-B5BD-4267-ABFA-5F9173DED9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25" name="Text Box 1">
          <a:extLst>
            <a:ext uri="{FF2B5EF4-FFF2-40B4-BE49-F238E27FC236}">
              <a16:creationId xmlns:a16="http://schemas.microsoft.com/office/drawing/2014/main" id="{592F143D-E91D-40A1-A87B-8ED040B198D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04E3A036-00BD-46F9-893B-204506E7117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27" name="Text Box 1">
          <a:extLst>
            <a:ext uri="{FF2B5EF4-FFF2-40B4-BE49-F238E27FC236}">
              <a16:creationId xmlns:a16="http://schemas.microsoft.com/office/drawing/2014/main" id="{D7E79385-BCC8-414F-ABEC-5D130B25025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28" name="Text Box 1">
          <a:extLst>
            <a:ext uri="{FF2B5EF4-FFF2-40B4-BE49-F238E27FC236}">
              <a16:creationId xmlns:a16="http://schemas.microsoft.com/office/drawing/2014/main" id="{38504014-3423-43AE-8DA7-059950080BA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29" name="Text Box 1">
          <a:extLst>
            <a:ext uri="{FF2B5EF4-FFF2-40B4-BE49-F238E27FC236}">
              <a16:creationId xmlns:a16="http://schemas.microsoft.com/office/drawing/2014/main" id="{656171FC-59F6-4139-A554-0ECEBC29492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8006735F-1264-48E3-A3C4-09F04FEC590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31" name="Text Box 1">
          <a:extLst>
            <a:ext uri="{FF2B5EF4-FFF2-40B4-BE49-F238E27FC236}">
              <a16:creationId xmlns:a16="http://schemas.microsoft.com/office/drawing/2014/main" id="{5A1D521D-0FB8-4C93-B907-CCD8B0BBC2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32" name="Text Box 1">
          <a:extLst>
            <a:ext uri="{FF2B5EF4-FFF2-40B4-BE49-F238E27FC236}">
              <a16:creationId xmlns:a16="http://schemas.microsoft.com/office/drawing/2014/main" id="{25D8C955-6AFB-4FD0-868B-7F612D4DBD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33" name="Text Box 1">
          <a:extLst>
            <a:ext uri="{FF2B5EF4-FFF2-40B4-BE49-F238E27FC236}">
              <a16:creationId xmlns:a16="http://schemas.microsoft.com/office/drawing/2014/main" id="{F00A696B-8205-45B7-A3B1-D4848C582E5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8768A965-3A95-4849-855A-9E67500CCD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35" name="Text Box 1">
          <a:extLst>
            <a:ext uri="{FF2B5EF4-FFF2-40B4-BE49-F238E27FC236}">
              <a16:creationId xmlns:a16="http://schemas.microsoft.com/office/drawing/2014/main" id="{D20B92B5-9754-4236-8394-5DEEEF6C2A5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36" name="Text Box 1">
          <a:extLst>
            <a:ext uri="{FF2B5EF4-FFF2-40B4-BE49-F238E27FC236}">
              <a16:creationId xmlns:a16="http://schemas.microsoft.com/office/drawing/2014/main" id="{8E0CE172-1CEB-406A-8E50-8844E2E9ED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37" name="Text Box 1">
          <a:extLst>
            <a:ext uri="{FF2B5EF4-FFF2-40B4-BE49-F238E27FC236}">
              <a16:creationId xmlns:a16="http://schemas.microsoft.com/office/drawing/2014/main" id="{C2088FAF-C294-4336-B8A5-D9E4DE04F8D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AB2C1C96-C813-479E-9EA1-A9372F0FDA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39" name="Text Box 1">
          <a:extLst>
            <a:ext uri="{FF2B5EF4-FFF2-40B4-BE49-F238E27FC236}">
              <a16:creationId xmlns:a16="http://schemas.microsoft.com/office/drawing/2014/main" id="{631B641D-C2EE-48AB-9D4C-365682B526A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0" name="Text Box 1">
          <a:extLst>
            <a:ext uri="{FF2B5EF4-FFF2-40B4-BE49-F238E27FC236}">
              <a16:creationId xmlns:a16="http://schemas.microsoft.com/office/drawing/2014/main" id="{686B43C1-D1D9-44A0-98CE-DA56890940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1" name="Text Box 1">
          <a:extLst>
            <a:ext uri="{FF2B5EF4-FFF2-40B4-BE49-F238E27FC236}">
              <a16:creationId xmlns:a16="http://schemas.microsoft.com/office/drawing/2014/main" id="{AE450769-F31A-479F-A4A5-CDED86A7766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DB6EF779-C239-4462-BD0F-68BBC2D1C2E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3" name="Text Box 1">
          <a:extLst>
            <a:ext uri="{FF2B5EF4-FFF2-40B4-BE49-F238E27FC236}">
              <a16:creationId xmlns:a16="http://schemas.microsoft.com/office/drawing/2014/main" id="{B1839054-56AE-47F0-A2FB-ECC63DD3EA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4" name="Text Box 1">
          <a:extLst>
            <a:ext uri="{FF2B5EF4-FFF2-40B4-BE49-F238E27FC236}">
              <a16:creationId xmlns:a16="http://schemas.microsoft.com/office/drawing/2014/main" id="{D7FD8E05-7F6A-4019-A2DF-6064663B735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5" name="Text Box 1">
          <a:extLst>
            <a:ext uri="{FF2B5EF4-FFF2-40B4-BE49-F238E27FC236}">
              <a16:creationId xmlns:a16="http://schemas.microsoft.com/office/drawing/2014/main" id="{A34673EF-DEC1-4DBA-9F50-E13EA43D0EE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BB77EAB6-8F1A-4B80-BBEE-74639861808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7" name="Text Box 1">
          <a:extLst>
            <a:ext uri="{FF2B5EF4-FFF2-40B4-BE49-F238E27FC236}">
              <a16:creationId xmlns:a16="http://schemas.microsoft.com/office/drawing/2014/main" id="{2A396A10-6527-4FA4-8D64-D4ACC173960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8" name="Text Box 1">
          <a:extLst>
            <a:ext uri="{FF2B5EF4-FFF2-40B4-BE49-F238E27FC236}">
              <a16:creationId xmlns:a16="http://schemas.microsoft.com/office/drawing/2014/main" id="{2FE2DBBE-3876-4729-9D3A-A0DA686809B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160020</xdr:rowOff>
    </xdr:to>
    <xdr:sp macro="" textlink="">
      <xdr:nvSpPr>
        <xdr:cNvPr id="4849" name="Text Box 1">
          <a:extLst>
            <a:ext uri="{FF2B5EF4-FFF2-40B4-BE49-F238E27FC236}">
              <a16:creationId xmlns:a16="http://schemas.microsoft.com/office/drawing/2014/main" id="{759D10AF-B1E6-4147-B994-C0CF03E35A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8EE6A366-1D5C-4FF2-9283-C17D341F313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51" name="Text Box 1">
          <a:extLst>
            <a:ext uri="{FF2B5EF4-FFF2-40B4-BE49-F238E27FC236}">
              <a16:creationId xmlns:a16="http://schemas.microsoft.com/office/drawing/2014/main" id="{BD836E10-402E-4F4C-8DD3-E265307586F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52" name="Text Box 1">
          <a:extLst>
            <a:ext uri="{FF2B5EF4-FFF2-40B4-BE49-F238E27FC236}">
              <a16:creationId xmlns:a16="http://schemas.microsoft.com/office/drawing/2014/main" id="{9389E710-CBBA-4741-9EE5-A4C77E9755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53" name="Text Box 1">
          <a:extLst>
            <a:ext uri="{FF2B5EF4-FFF2-40B4-BE49-F238E27FC236}">
              <a16:creationId xmlns:a16="http://schemas.microsoft.com/office/drawing/2014/main" id="{B763F17E-4BBF-4A94-972A-B8EAD35DA5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07AED674-AA5F-4BE1-BF3A-7663C398ADB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55" name="Text Box 1">
          <a:extLst>
            <a:ext uri="{FF2B5EF4-FFF2-40B4-BE49-F238E27FC236}">
              <a16:creationId xmlns:a16="http://schemas.microsoft.com/office/drawing/2014/main" id="{7E65CD3F-FA18-42CA-AA36-688A33DC5AE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56" name="Text Box 1">
          <a:extLst>
            <a:ext uri="{FF2B5EF4-FFF2-40B4-BE49-F238E27FC236}">
              <a16:creationId xmlns:a16="http://schemas.microsoft.com/office/drawing/2014/main" id="{AC03D2A7-1F4A-44F0-A898-4F1ACCBA457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57" name="Text Box 1">
          <a:extLst>
            <a:ext uri="{FF2B5EF4-FFF2-40B4-BE49-F238E27FC236}">
              <a16:creationId xmlns:a16="http://schemas.microsoft.com/office/drawing/2014/main" id="{F380C6D5-1FBD-494F-AE34-C7AC7F82C5F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EFF4A6E5-AE04-4E44-BA4D-2E51877A660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59" name="Text Box 1">
          <a:extLst>
            <a:ext uri="{FF2B5EF4-FFF2-40B4-BE49-F238E27FC236}">
              <a16:creationId xmlns:a16="http://schemas.microsoft.com/office/drawing/2014/main" id="{7E878727-882D-48C8-BB85-ECECE10130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60" name="Text Box 1">
          <a:extLst>
            <a:ext uri="{FF2B5EF4-FFF2-40B4-BE49-F238E27FC236}">
              <a16:creationId xmlns:a16="http://schemas.microsoft.com/office/drawing/2014/main" id="{63B1667F-63EB-4CDC-B871-A1CA38031876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61" name="Text Box 1">
          <a:extLst>
            <a:ext uri="{FF2B5EF4-FFF2-40B4-BE49-F238E27FC236}">
              <a16:creationId xmlns:a16="http://schemas.microsoft.com/office/drawing/2014/main" id="{BCC54782-9F50-458C-AFF7-B6651A8DAB9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854CA57D-044F-4717-A7BC-A5F10F16FE8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63" name="Text Box 1">
          <a:extLst>
            <a:ext uri="{FF2B5EF4-FFF2-40B4-BE49-F238E27FC236}">
              <a16:creationId xmlns:a16="http://schemas.microsoft.com/office/drawing/2014/main" id="{4A2B2A06-810E-48F0-A4E8-13FB71C3E81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64" name="Text Box 1">
          <a:extLst>
            <a:ext uri="{FF2B5EF4-FFF2-40B4-BE49-F238E27FC236}">
              <a16:creationId xmlns:a16="http://schemas.microsoft.com/office/drawing/2014/main" id="{7E7FB40F-6E0F-4F58-88D5-F8383B6CDF7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65" name="Text Box 1">
          <a:extLst>
            <a:ext uri="{FF2B5EF4-FFF2-40B4-BE49-F238E27FC236}">
              <a16:creationId xmlns:a16="http://schemas.microsoft.com/office/drawing/2014/main" id="{3FEC0A07-14F6-4512-A902-D4BC208E18A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C4DC0B8D-4D27-416B-808C-C3ED3BB3F67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67" name="Text Box 1">
          <a:extLst>
            <a:ext uri="{FF2B5EF4-FFF2-40B4-BE49-F238E27FC236}">
              <a16:creationId xmlns:a16="http://schemas.microsoft.com/office/drawing/2014/main" id="{9B748D37-087F-4259-803C-044D36A1D19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68" name="Text Box 1">
          <a:extLst>
            <a:ext uri="{FF2B5EF4-FFF2-40B4-BE49-F238E27FC236}">
              <a16:creationId xmlns:a16="http://schemas.microsoft.com/office/drawing/2014/main" id="{304D29DC-7FB2-435D-AD50-464C68835E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69" name="Text Box 1">
          <a:extLst>
            <a:ext uri="{FF2B5EF4-FFF2-40B4-BE49-F238E27FC236}">
              <a16:creationId xmlns:a16="http://schemas.microsoft.com/office/drawing/2014/main" id="{9C14F647-2287-439D-B326-54B05E1437B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05CA901B-CC3D-4E7F-BCA1-A72385A4715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71" name="Text Box 1">
          <a:extLst>
            <a:ext uri="{FF2B5EF4-FFF2-40B4-BE49-F238E27FC236}">
              <a16:creationId xmlns:a16="http://schemas.microsoft.com/office/drawing/2014/main" id="{29F94389-F002-4D5C-B062-CCB609633ED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72" name="Text Box 1">
          <a:extLst>
            <a:ext uri="{FF2B5EF4-FFF2-40B4-BE49-F238E27FC236}">
              <a16:creationId xmlns:a16="http://schemas.microsoft.com/office/drawing/2014/main" id="{43D35D89-C0E4-47E0-B77F-BA0CCD1E305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9C213EB1-8711-49FA-955A-214E3051F27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74" name="Text Box 1">
          <a:extLst>
            <a:ext uri="{FF2B5EF4-FFF2-40B4-BE49-F238E27FC236}">
              <a16:creationId xmlns:a16="http://schemas.microsoft.com/office/drawing/2014/main" id="{C45C4A05-F2C6-4F55-B74D-E0B5293904B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75" name="Text Box 1">
          <a:extLst>
            <a:ext uri="{FF2B5EF4-FFF2-40B4-BE49-F238E27FC236}">
              <a16:creationId xmlns:a16="http://schemas.microsoft.com/office/drawing/2014/main" id="{6FBBF304-F33B-4E93-991C-27D67F08E44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76" name="Text Box 1">
          <a:extLst>
            <a:ext uri="{FF2B5EF4-FFF2-40B4-BE49-F238E27FC236}">
              <a16:creationId xmlns:a16="http://schemas.microsoft.com/office/drawing/2014/main" id="{D4E312E5-A745-4D27-A155-274C3B8A3A1C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59E9EE8B-12FF-4AA5-9881-A1BA5CF8131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78" name="Text Box 1">
          <a:extLst>
            <a:ext uri="{FF2B5EF4-FFF2-40B4-BE49-F238E27FC236}">
              <a16:creationId xmlns:a16="http://schemas.microsoft.com/office/drawing/2014/main" id="{7E4B3129-8D65-47E1-8EE7-975F126402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79" name="Text Box 1">
          <a:extLst>
            <a:ext uri="{FF2B5EF4-FFF2-40B4-BE49-F238E27FC236}">
              <a16:creationId xmlns:a16="http://schemas.microsoft.com/office/drawing/2014/main" id="{8C3817DF-EB0D-4426-A4E3-4ADBC556D93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DDA28511-7AAF-4126-AA1A-72BF6B2609B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3DFCC743-D649-4854-B15B-7B708FCD046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82" name="Text Box 1">
          <a:extLst>
            <a:ext uri="{FF2B5EF4-FFF2-40B4-BE49-F238E27FC236}">
              <a16:creationId xmlns:a16="http://schemas.microsoft.com/office/drawing/2014/main" id="{10AC12DA-18A3-4296-B30D-4ACF9F9A00D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83" name="Text Box 1">
          <a:extLst>
            <a:ext uri="{FF2B5EF4-FFF2-40B4-BE49-F238E27FC236}">
              <a16:creationId xmlns:a16="http://schemas.microsoft.com/office/drawing/2014/main" id="{FB2DAE67-BE1A-491F-B8DD-69A68277924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60960</xdr:rowOff>
    </xdr:to>
    <xdr:sp macro="" textlink="">
      <xdr:nvSpPr>
        <xdr:cNvPr id="4884" name="Text Box 1">
          <a:extLst>
            <a:ext uri="{FF2B5EF4-FFF2-40B4-BE49-F238E27FC236}">
              <a16:creationId xmlns:a16="http://schemas.microsoft.com/office/drawing/2014/main" id="{7C74962E-15B4-488D-907C-F4B32C3B892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E0348863-597E-45EE-BEE1-6D7337EF2E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86" name="Text Box 1">
          <a:extLst>
            <a:ext uri="{FF2B5EF4-FFF2-40B4-BE49-F238E27FC236}">
              <a16:creationId xmlns:a16="http://schemas.microsoft.com/office/drawing/2014/main" id="{F8914177-CE8E-4010-B858-5053225BE4C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87" name="Text Box 1">
          <a:extLst>
            <a:ext uri="{FF2B5EF4-FFF2-40B4-BE49-F238E27FC236}">
              <a16:creationId xmlns:a16="http://schemas.microsoft.com/office/drawing/2014/main" id="{C5583E6B-96E0-4093-A47B-9B86BDA17E93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88" name="Text Box 1">
          <a:extLst>
            <a:ext uri="{FF2B5EF4-FFF2-40B4-BE49-F238E27FC236}">
              <a16:creationId xmlns:a16="http://schemas.microsoft.com/office/drawing/2014/main" id="{1E9D0B01-D05E-469D-BF2B-72E64C4F093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79E72B0D-F6AE-46D9-BB2B-61123F80D1C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90" name="Text Box 1">
          <a:extLst>
            <a:ext uri="{FF2B5EF4-FFF2-40B4-BE49-F238E27FC236}">
              <a16:creationId xmlns:a16="http://schemas.microsoft.com/office/drawing/2014/main" id="{4F62D411-D450-40F7-B350-C8828E3B83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91" name="Text Box 1">
          <a:extLst>
            <a:ext uri="{FF2B5EF4-FFF2-40B4-BE49-F238E27FC236}">
              <a16:creationId xmlns:a16="http://schemas.microsoft.com/office/drawing/2014/main" id="{9973FD1E-EA30-4767-BFF8-1F1F7C61F5B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92" name="Text Box 1">
          <a:extLst>
            <a:ext uri="{FF2B5EF4-FFF2-40B4-BE49-F238E27FC236}">
              <a16:creationId xmlns:a16="http://schemas.microsoft.com/office/drawing/2014/main" id="{6F24B165-BE55-40EA-9415-E8F635FF6AE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BC705D92-6ADB-4BE1-9D0F-08E4D3E2E5F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94" name="Text Box 1">
          <a:extLst>
            <a:ext uri="{FF2B5EF4-FFF2-40B4-BE49-F238E27FC236}">
              <a16:creationId xmlns:a16="http://schemas.microsoft.com/office/drawing/2014/main" id="{EB574577-51E4-4D85-B239-323917FA2A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95" name="Text Box 1">
          <a:extLst>
            <a:ext uri="{FF2B5EF4-FFF2-40B4-BE49-F238E27FC236}">
              <a16:creationId xmlns:a16="http://schemas.microsoft.com/office/drawing/2014/main" id="{5A1C69CD-0E58-4D67-B498-933A5741F09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96" name="Text Box 1">
          <a:extLst>
            <a:ext uri="{FF2B5EF4-FFF2-40B4-BE49-F238E27FC236}">
              <a16:creationId xmlns:a16="http://schemas.microsoft.com/office/drawing/2014/main" id="{96CE1C13-7C44-4F85-B953-769C95A83AB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B5C4F6A2-EC59-4B02-A917-762BB595465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898" name="Text Box 1">
          <a:extLst>
            <a:ext uri="{FF2B5EF4-FFF2-40B4-BE49-F238E27FC236}">
              <a16:creationId xmlns:a16="http://schemas.microsoft.com/office/drawing/2014/main" id="{0A39ABE7-8C98-4AC0-8C0A-5876E4C538A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899" name="Text Box 1">
          <a:extLst>
            <a:ext uri="{FF2B5EF4-FFF2-40B4-BE49-F238E27FC236}">
              <a16:creationId xmlns:a16="http://schemas.microsoft.com/office/drawing/2014/main" id="{9FC08FF9-EE8F-43F3-AD21-9D58F637834B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900" name="Text Box 1">
          <a:extLst>
            <a:ext uri="{FF2B5EF4-FFF2-40B4-BE49-F238E27FC236}">
              <a16:creationId xmlns:a16="http://schemas.microsoft.com/office/drawing/2014/main" id="{5B37B93D-CCDF-44AF-A358-3FF1DCC9D267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8212D49D-D21D-4A95-BAD5-A3E76AFF817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902" name="Text Box 1">
          <a:extLst>
            <a:ext uri="{FF2B5EF4-FFF2-40B4-BE49-F238E27FC236}">
              <a16:creationId xmlns:a16="http://schemas.microsoft.com/office/drawing/2014/main" id="{9096A400-E0EE-4D6B-BE8C-861564F9EFA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903" name="Text Box 1">
          <a:extLst>
            <a:ext uri="{FF2B5EF4-FFF2-40B4-BE49-F238E27FC236}">
              <a16:creationId xmlns:a16="http://schemas.microsoft.com/office/drawing/2014/main" id="{5B924044-0166-4731-8E5C-14DCF74E685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904" name="Text Box 1">
          <a:extLst>
            <a:ext uri="{FF2B5EF4-FFF2-40B4-BE49-F238E27FC236}">
              <a16:creationId xmlns:a16="http://schemas.microsoft.com/office/drawing/2014/main" id="{C14A6C38-F3B9-4165-91EA-A2B69AC456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FBE7B6DD-EBFF-473A-9C46-663AB7A8496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906" name="Text Box 1">
          <a:extLst>
            <a:ext uri="{FF2B5EF4-FFF2-40B4-BE49-F238E27FC236}">
              <a16:creationId xmlns:a16="http://schemas.microsoft.com/office/drawing/2014/main" id="{A197E37D-BB96-44BD-83FD-B1958F6E39F8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907" name="Text Box 1">
          <a:extLst>
            <a:ext uri="{FF2B5EF4-FFF2-40B4-BE49-F238E27FC236}">
              <a16:creationId xmlns:a16="http://schemas.microsoft.com/office/drawing/2014/main" id="{CFCE36CB-289A-45E0-AF14-F1752963573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908" name="Text Box 1">
          <a:extLst>
            <a:ext uri="{FF2B5EF4-FFF2-40B4-BE49-F238E27FC236}">
              <a16:creationId xmlns:a16="http://schemas.microsoft.com/office/drawing/2014/main" id="{DFB5CB7C-5663-4323-A33B-84F3F8CB7D14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CB2A2AD8-EC56-4261-BCDE-EEB05FB31D0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10" name="Text Box 1">
          <a:extLst>
            <a:ext uri="{FF2B5EF4-FFF2-40B4-BE49-F238E27FC236}">
              <a16:creationId xmlns:a16="http://schemas.microsoft.com/office/drawing/2014/main" id="{3B44750C-BE6C-4E17-B3F0-C5C17444C721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11" name="Text Box 1">
          <a:extLst>
            <a:ext uri="{FF2B5EF4-FFF2-40B4-BE49-F238E27FC236}">
              <a16:creationId xmlns:a16="http://schemas.microsoft.com/office/drawing/2014/main" id="{B596AE78-468E-47F6-9E00-4806CEDB9B6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12" name="Text Box 1">
          <a:extLst>
            <a:ext uri="{FF2B5EF4-FFF2-40B4-BE49-F238E27FC236}">
              <a16:creationId xmlns:a16="http://schemas.microsoft.com/office/drawing/2014/main" id="{8932F5C7-CD87-4A60-A999-16E05B2D7E5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3956535F-D651-495F-9406-ACB91F96724A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914" name="Text Box 1">
          <a:extLst>
            <a:ext uri="{FF2B5EF4-FFF2-40B4-BE49-F238E27FC236}">
              <a16:creationId xmlns:a16="http://schemas.microsoft.com/office/drawing/2014/main" id="{6D85427B-D21E-430B-838A-E634E16BE16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915" name="Text Box 1">
          <a:extLst>
            <a:ext uri="{FF2B5EF4-FFF2-40B4-BE49-F238E27FC236}">
              <a16:creationId xmlns:a16="http://schemas.microsoft.com/office/drawing/2014/main" id="{BC0485C7-255E-434D-809B-140A17C58932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38100</xdr:rowOff>
    </xdr:to>
    <xdr:sp macro="" textlink="">
      <xdr:nvSpPr>
        <xdr:cNvPr id="4916" name="Text Box 1">
          <a:extLst>
            <a:ext uri="{FF2B5EF4-FFF2-40B4-BE49-F238E27FC236}">
              <a16:creationId xmlns:a16="http://schemas.microsoft.com/office/drawing/2014/main" id="{8E74B55F-ABAD-4CB8-B2C2-69B8F2425790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22860</xdr:rowOff>
    </xdr:to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5B013EC2-DDD2-44D4-A1D9-DEECC7B30D6D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18" name="Text Box 1">
          <a:extLst>
            <a:ext uri="{FF2B5EF4-FFF2-40B4-BE49-F238E27FC236}">
              <a16:creationId xmlns:a16="http://schemas.microsoft.com/office/drawing/2014/main" id="{7C691E65-1656-4269-AD67-02348FBEFCCF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19" name="Text Box 1">
          <a:extLst>
            <a:ext uri="{FF2B5EF4-FFF2-40B4-BE49-F238E27FC236}">
              <a16:creationId xmlns:a16="http://schemas.microsoft.com/office/drawing/2014/main" id="{960C7526-8D45-4915-AE98-4E7516296085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20" name="Text Box 1">
          <a:extLst>
            <a:ext uri="{FF2B5EF4-FFF2-40B4-BE49-F238E27FC236}">
              <a16:creationId xmlns:a16="http://schemas.microsoft.com/office/drawing/2014/main" id="{AE1C75E8-B7BF-4E09-984F-ACA6117FCFBE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28</xdr:row>
      <xdr:rowOff>0</xdr:rowOff>
    </xdr:from>
    <xdr:to>
      <xdr:col>0</xdr:col>
      <xdr:colOff>586740</xdr:colOff>
      <xdr:row>29</xdr:row>
      <xdr:rowOff>0</xdr:rowOff>
    </xdr:to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B96DDE5F-FB4A-4919-ADA2-D1C0DFFA1DA9}"/>
            </a:ext>
          </a:extLst>
        </xdr:cNvPr>
        <xdr:cNvSpPr txBox="1">
          <a:spLocks noChangeArrowheads="1"/>
        </xdr:cNvSpPr>
      </xdr:nvSpPr>
      <xdr:spPr bwMode="auto">
        <a:xfrm>
          <a:off x="510540" y="38481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22" name="Text Box 1">
          <a:extLst>
            <a:ext uri="{FF2B5EF4-FFF2-40B4-BE49-F238E27FC236}">
              <a16:creationId xmlns:a16="http://schemas.microsoft.com/office/drawing/2014/main" id="{853D76D4-9159-41EC-99B8-2561440FA1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23" name="Text Box 1">
          <a:extLst>
            <a:ext uri="{FF2B5EF4-FFF2-40B4-BE49-F238E27FC236}">
              <a16:creationId xmlns:a16="http://schemas.microsoft.com/office/drawing/2014/main" id="{6601363B-B1E8-408E-A47D-2B772B8563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24" name="Text Box 1">
          <a:extLst>
            <a:ext uri="{FF2B5EF4-FFF2-40B4-BE49-F238E27FC236}">
              <a16:creationId xmlns:a16="http://schemas.microsoft.com/office/drawing/2014/main" id="{A9DE78BD-A09A-42B4-98BD-C1C08529318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D0048FCB-843D-413C-A0E3-EDBA01DB42F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26" name="Text Box 1">
          <a:extLst>
            <a:ext uri="{FF2B5EF4-FFF2-40B4-BE49-F238E27FC236}">
              <a16:creationId xmlns:a16="http://schemas.microsoft.com/office/drawing/2014/main" id="{44F882E7-0EFC-425D-AE3C-81DD5FC8AC7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8C40A030-1C09-403F-AF52-8BF1B223CB5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28" name="Text Box 1">
          <a:extLst>
            <a:ext uri="{FF2B5EF4-FFF2-40B4-BE49-F238E27FC236}">
              <a16:creationId xmlns:a16="http://schemas.microsoft.com/office/drawing/2014/main" id="{FD4596FB-4834-4293-878F-C8B3D4466D1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EE607BE8-67A9-4D5B-9A5E-EB461809B9E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30" name="Text Box 1">
          <a:extLst>
            <a:ext uri="{FF2B5EF4-FFF2-40B4-BE49-F238E27FC236}">
              <a16:creationId xmlns:a16="http://schemas.microsoft.com/office/drawing/2014/main" id="{6B5EEF3C-A0DE-4ED3-AB17-B88782CB018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31" name="Text Box 1">
          <a:extLst>
            <a:ext uri="{FF2B5EF4-FFF2-40B4-BE49-F238E27FC236}">
              <a16:creationId xmlns:a16="http://schemas.microsoft.com/office/drawing/2014/main" id="{369EF7F6-4362-4D33-BFF6-4C8FDF718E6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32" name="Text Box 1">
          <a:extLst>
            <a:ext uri="{FF2B5EF4-FFF2-40B4-BE49-F238E27FC236}">
              <a16:creationId xmlns:a16="http://schemas.microsoft.com/office/drawing/2014/main" id="{24F0EEE5-B5DC-44E6-BB87-0B5E2E7CAE4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C12C2F94-6240-4D7B-BDBE-534F00581F1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34" name="Text Box 1">
          <a:extLst>
            <a:ext uri="{FF2B5EF4-FFF2-40B4-BE49-F238E27FC236}">
              <a16:creationId xmlns:a16="http://schemas.microsoft.com/office/drawing/2014/main" id="{2BFE9A13-023D-4D46-8D1A-91A7C60A0E7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35" name="Text Box 1">
          <a:extLst>
            <a:ext uri="{FF2B5EF4-FFF2-40B4-BE49-F238E27FC236}">
              <a16:creationId xmlns:a16="http://schemas.microsoft.com/office/drawing/2014/main" id="{DF3EBE8A-683E-41D4-B6AF-8284696A28D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36" name="Text Box 1">
          <a:extLst>
            <a:ext uri="{FF2B5EF4-FFF2-40B4-BE49-F238E27FC236}">
              <a16:creationId xmlns:a16="http://schemas.microsoft.com/office/drawing/2014/main" id="{54403337-CFF7-4F08-9258-4A9E8A837FD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BD529978-7323-4D5A-8E0C-A85F6F3B087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38" name="Text Box 1">
          <a:extLst>
            <a:ext uri="{FF2B5EF4-FFF2-40B4-BE49-F238E27FC236}">
              <a16:creationId xmlns:a16="http://schemas.microsoft.com/office/drawing/2014/main" id="{7F0831F5-DA6E-4C0F-8130-01B7B55EB7B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39" name="Text Box 1">
          <a:extLst>
            <a:ext uri="{FF2B5EF4-FFF2-40B4-BE49-F238E27FC236}">
              <a16:creationId xmlns:a16="http://schemas.microsoft.com/office/drawing/2014/main" id="{CC669FEC-30FB-4881-9D0B-0E8B0B0C71D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40" name="Text Box 1">
          <a:extLst>
            <a:ext uri="{FF2B5EF4-FFF2-40B4-BE49-F238E27FC236}">
              <a16:creationId xmlns:a16="http://schemas.microsoft.com/office/drawing/2014/main" id="{56CBDA2F-BD4F-4841-9825-E026B74F2A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B0678DF2-6E40-486C-918B-EEC6241E7F5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42" name="Text Box 1">
          <a:extLst>
            <a:ext uri="{FF2B5EF4-FFF2-40B4-BE49-F238E27FC236}">
              <a16:creationId xmlns:a16="http://schemas.microsoft.com/office/drawing/2014/main" id="{98BE7BC8-90C3-46E9-87EF-432BD52B3D9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43" name="Text Box 1">
          <a:extLst>
            <a:ext uri="{FF2B5EF4-FFF2-40B4-BE49-F238E27FC236}">
              <a16:creationId xmlns:a16="http://schemas.microsoft.com/office/drawing/2014/main" id="{D9AF0DDE-4241-4A83-9972-41824839EB3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44" name="Text Box 1">
          <a:extLst>
            <a:ext uri="{FF2B5EF4-FFF2-40B4-BE49-F238E27FC236}">
              <a16:creationId xmlns:a16="http://schemas.microsoft.com/office/drawing/2014/main" id="{E6C9F39D-3147-4C7C-9203-B899DF398E3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C9B5B1F2-669A-41B8-A9A0-10C2D5FFC23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46" name="Text Box 1">
          <a:extLst>
            <a:ext uri="{FF2B5EF4-FFF2-40B4-BE49-F238E27FC236}">
              <a16:creationId xmlns:a16="http://schemas.microsoft.com/office/drawing/2014/main" id="{94CA1B7A-317E-4FF5-BE90-CC950FEC3B3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47" name="Text Box 1">
          <a:extLst>
            <a:ext uri="{FF2B5EF4-FFF2-40B4-BE49-F238E27FC236}">
              <a16:creationId xmlns:a16="http://schemas.microsoft.com/office/drawing/2014/main" id="{30242076-1B47-432E-82FA-912E0B87457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48" name="Text Box 1">
          <a:extLst>
            <a:ext uri="{FF2B5EF4-FFF2-40B4-BE49-F238E27FC236}">
              <a16:creationId xmlns:a16="http://schemas.microsoft.com/office/drawing/2014/main" id="{9E852B1D-3495-4A20-B3B3-44A7CCD0884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71E01B15-96DD-4448-8C89-C41269DADDD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50" name="Text Box 1">
          <a:extLst>
            <a:ext uri="{FF2B5EF4-FFF2-40B4-BE49-F238E27FC236}">
              <a16:creationId xmlns:a16="http://schemas.microsoft.com/office/drawing/2014/main" id="{4C005E79-B624-4D79-9B39-28F6EAA0961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51" name="Text Box 1">
          <a:extLst>
            <a:ext uri="{FF2B5EF4-FFF2-40B4-BE49-F238E27FC236}">
              <a16:creationId xmlns:a16="http://schemas.microsoft.com/office/drawing/2014/main" id="{ED458251-48F2-4C9C-B9C1-D5B78C47A8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52" name="Text Box 1">
          <a:extLst>
            <a:ext uri="{FF2B5EF4-FFF2-40B4-BE49-F238E27FC236}">
              <a16:creationId xmlns:a16="http://schemas.microsoft.com/office/drawing/2014/main" id="{364150E8-CE31-499F-B233-4699C65B41B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7B3E6F0F-A30E-4779-B08F-C6BCF6311BF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54" name="Text Box 1">
          <a:extLst>
            <a:ext uri="{FF2B5EF4-FFF2-40B4-BE49-F238E27FC236}">
              <a16:creationId xmlns:a16="http://schemas.microsoft.com/office/drawing/2014/main" id="{3CCB39AD-EE7C-4054-A26D-8F2220D6105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55" name="Text Box 1">
          <a:extLst>
            <a:ext uri="{FF2B5EF4-FFF2-40B4-BE49-F238E27FC236}">
              <a16:creationId xmlns:a16="http://schemas.microsoft.com/office/drawing/2014/main" id="{103EB82E-3BDE-434C-B4DA-50615AD0A1F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56" name="Text Box 1">
          <a:extLst>
            <a:ext uri="{FF2B5EF4-FFF2-40B4-BE49-F238E27FC236}">
              <a16:creationId xmlns:a16="http://schemas.microsoft.com/office/drawing/2014/main" id="{A2E2235B-4FE0-4663-BE6B-FC5E5A87335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0DCAE248-8D58-4ED6-BF24-35C6D2F87EF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58" name="Text Box 1">
          <a:extLst>
            <a:ext uri="{FF2B5EF4-FFF2-40B4-BE49-F238E27FC236}">
              <a16:creationId xmlns:a16="http://schemas.microsoft.com/office/drawing/2014/main" id="{BC43E296-57E7-4399-A883-6A256B56A09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59" name="Text Box 1">
          <a:extLst>
            <a:ext uri="{FF2B5EF4-FFF2-40B4-BE49-F238E27FC236}">
              <a16:creationId xmlns:a16="http://schemas.microsoft.com/office/drawing/2014/main" id="{839C6A73-B3CF-4933-9A3E-0DA2C2C812F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60" name="Text Box 1">
          <a:extLst>
            <a:ext uri="{FF2B5EF4-FFF2-40B4-BE49-F238E27FC236}">
              <a16:creationId xmlns:a16="http://schemas.microsoft.com/office/drawing/2014/main" id="{17AEBF7E-8586-4553-B55A-87B57E00C9C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10FF6D37-7BAC-4347-85E1-D5ADE93F4B6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62" name="Text Box 1">
          <a:extLst>
            <a:ext uri="{FF2B5EF4-FFF2-40B4-BE49-F238E27FC236}">
              <a16:creationId xmlns:a16="http://schemas.microsoft.com/office/drawing/2014/main" id="{6187216D-D783-40DE-9AF9-AB3339655E4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63" name="Text Box 1">
          <a:extLst>
            <a:ext uri="{FF2B5EF4-FFF2-40B4-BE49-F238E27FC236}">
              <a16:creationId xmlns:a16="http://schemas.microsoft.com/office/drawing/2014/main" id="{1D8D788C-0D23-4F24-9E4C-D0CF1A90C81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64" name="Text Box 1">
          <a:extLst>
            <a:ext uri="{FF2B5EF4-FFF2-40B4-BE49-F238E27FC236}">
              <a16:creationId xmlns:a16="http://schemas.microsoft.com/office/drawing/2014/main" id="{8519311D-97D6-42BD-85C9-7CDA90FE920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3851B031-2CDE-4865-AE5D-4AC8C02CC83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66" name="Text Box 1">
          <a:extLst>
            <a:ext uri="{FF2B5EF4-FFF2-40B4-BE49-F238E27FC236}">
              <a16:creationId xmlns:a16="http://schemas.microsoft.com/office/drawing/2014/main" id="{6F169DB3-1B5E-4CA1-9E96-B9DF21FB7A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67" name="Text Box 1">
          <a:extLst>
            <a:ext uri="{FF2B5EF4-FFF2-40B4-BE49-F238E27FC236}">
              <a16:creationId xmlns:a16="http://schemas.microsoft.com/office/drawing/2014/main" id="{9952174E-1972-4838-90FD-687FAF4B739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AB96C32C-C54B-4977-843D-F0985AC3F68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69" name="Text Box 1">
          <a:extLst>
            <a:ext uri="{FF2B5EF4-FFF2-40B4-BE49-F238E27FC236}">
              <a16:creationId xmlns:a16="http://schemas.microsoft.com/office/drawing/2014/main" id="{68B0ED46-FFAD-4921-ABF5-C8F316E83F4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70" name="Text Box 1">
          <a:extLst>
            <a:ext uri="{FF2B5EF4-FFF2-40B4-BE49-F238E27FC236}">
              <a16:creationId xmlns:a16="http://schemas.microsoft.com/office/drawing/2014/main" id="{30809D16-2280-467A-AF4F-6A0016271AD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71" name="Text Box 1">
          <a:extLst>
            <a:ext uri="{FF2B5EF4-FFF2-40B4-BE49-F238E27FC236}">
              <a16:creationId xmlns:a16="http://schemas.microsoft.com/office/drawing/2014/main" id="{E9AB3052-41A0-4978-9632-616805E1546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FA5B297A-9D96-43C8-8ABE-0BEAFFC9F75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73" name="Text Box 1">
          <a:extLst>
            <a:ext uri="{FF2B5EF4-FFF2-40B4-BE49-F238E27FC236}">
              <a16:creationId xmlns:a16="http://schemas.microsoft.com/office/drawing/2014/main" id="{3F9FE9D7-408D-4B0C-A049-98C071223D0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74" name="Text Box 1">
          <a:extLst>
            <a:ext uri="{FF2B5EF4-FFF2-40B4-BE49-F238E27FC236}">
              <a16:creationId xmlns:a16="http://schemas.microsoft.com/office/drawing/2014/main" id="{B3F8E5C9-A881-428B-AD74-88B52EF8CC1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75" name="Text Box 1">
          <a:extLst>
            <a:ext uri="{FF2B5EF4-FFF2-40B4-BE49-F238E27FC236}">
              <a16:creationId xmlns:a16="http://schemas.microsoft.com/office/drawing/2014/main" id="{04277704-B617-4E13-AD55-E02125A36DF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4A5F18C3-493D-4EB2-BAE2-274BD48349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77" name="Text Box 1">
          <a:extLst>
            <a:ext uri="{FF2B5EF4-FFF2-40B4-BE49-F238E27FC236}">
              <a16:creationId xmlns:a16="http://schemas.microsoft.com/office/drawing/2014/main" id="{B9C9F1BC-2455-4858-B793-067D8D176E7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78" name="Text Box 1">
          <a:extLst>
            <a:ext uri="{FF2B5EF4-FFF2-40B4-BE49-F238E27FC236}">
              <a16:creationId xmlns:a16="http://schemas.microsoft.com/office/drawing/2014/main" id="{0FB8C989-80AA-4887-B2AC-B04A50FA7BD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79" name="Text Box 1">
          <a:extLst>
            <a:ext uri="{FF2B5EF4-FFF2-40B4-BE49-F238E27FC236}">
              <a16:creationId xmlns:a16="http://schemas.microsoft.com/office/drawing/2014/main" id="{30AA4D19-F970-4B99-9C0F-20B295B6CAB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4A50FB7D-B42A-49C0-876C-F15C2B21B59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81" name="Text Box 1">
          <a:extLst>
            <a:ext uri="{FF2B5EF4-FFF2-40B4-BE49-F238E27FC236}">
              <a16:creationId xmlns:a16="http://schemas.microsoft.com/office/drawing/2014/main" id="{E3E99633-CE40-4947-BE90-BE0B69CAB9D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82" name="Text Box 1">
          <a:extLst>
            <a:ext uri="{FF2B5EF4-FFF2-40B4-BE49-F238E27FC236}">
              <a16:creationId xmlns:a16="http://schemas.microsoft.com/office/drawing/2014/main" id="{468E930B-F398-430B-B49A-03E1326BD88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83" name="Text Box 1">
          <a:extLst>
            <a:ext uri="{FF2B5EF4-FFF2-40B4-BE49-F238E27FC236}">
              <a16:creationId xmlns:a16="http://schemas.microsoft.com/office/drawing/2014/main" id="{DAF123DD-0065-4BC6-82C2-78EB8DDD826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7565918A-D6A5-4645-8A89-2E05BA3F788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4985" name="Text Box 1">
          <a:extLst>
            <a:ext uri="{FF2B5EF4-FFF2-40B4-BE49-F238E27FC236}">
              <a16:creationId xmlns:a16="http://schemas.microsoft.com/office/drawing/2014/main" id="{1E91EDF6-D475-4233-8DD2-EDFCAFC7779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4986" name="Text Box 1">
          <a:extLst>
            <a:ext uri="{FF2B5EF4-FFF2-40B4-BE49-F238E27FC236}">
              <a16:creationId xmlns:a16="http://schemas.microsoft.com/office/drawing/2014/main" id="{DF29A268-8AB3-4A03-BC67-958F37599D6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87" name="Text Box 1">
          <a:extLst>
            <a:ext uri="{FF2B5EF4-FFF2-40B4-BE49-F238E27FC236}">
              <a16:creationId xmlns:a16="http://schemas.microsoft.com/office/drawing/2014/main" id="{6E706A96-3BA5-4665-963A-B2E7994CE94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7FA86A73-97F9-4C50-B0B6-0ABDABBABA6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id="{4ED3F4AA-F505-41B2-95F2-C26FA6844A2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4990" name="Text Box 1">
          <a:extLst>
            <a:ext uri="{FF2B5EF4-FFF2-40B4-BE49-F238E27FC236}">
              <a16:creationId xmlns:a16="http://schemas.microsoft.com/office/drawing/2014/main" id="{16CA5945-189A-43BC-BF77-E4075C7D1DF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91" name="Text Box 1">
          <a:extLst>
            <a:ext uri="{FF2B5EF4-FFF2-40B4-BE49-F238E27FC236}">
              <a16:creationId xmlns:a16="http://schemas.microsoft.com/office/drawing/2014/main" id="{4130022D-040F-4813-A6A7-42C1DA30CF1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DF47A011-18D4-45D4-A8D1-51462650572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93" name="Text Box 1">
          <a:extLst>
            <a:ext uri="{FF2B5EF4-FFF2-40B4-BE49-F238E27FC236}">
              <a16:creationId xmlns:a16="http://schemas.microsoft.com/office/drawing/2014/main" id="{D50295DF-63FC-43AD-884F-18DE59575B5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4994" name="Text Box 1">
          <a:extLst>
            <a:ext uri="{FF2B5EF4-FFF2-40B4-BE49-F238E27FC236}">
              <a16:creationId xmlns:a16="http://schemas.microsoft.com/office/drawing/2014/main" id="{22EA3507-C60A-45A0-B8F7-46DD668958D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id="{A48DDDB0-0394-4B3C-8846-47941F391AD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A46E4821-BC4A-4D8D-8EF3-8FD24D07824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id="{67CAE5A6-C14B-4F2F-9DF6-E0F0C20AFD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98" name="Text Box 1">
          <a:extLst>
            <a:ext uri="{FF2B5EF4-FFF2-40B4-BE49-F238E27FC236}">
              <a16:creationId xmlns:a16="http://schemas.microsoft.com/office/drawing/2014/main" id="{DB53AF33-9902-4D6B-8F8E-854000500C6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4999" name="Text Box 1">
          <a:extLst>
            <a:ext uri="{FF2B5EF4-FFF2-40B4-BE49-F238E27FC236}">
              <a16:creationId xmlns:a16="http://schemas.microsoft.com/office/drawing/2014/main" id="{3C3BFA81-346D-457E-B63F-57347EB4234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49606050-7B41-444F-846E-885C3F2D0D8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01" name="Text Box 1">
          <a:extLst>
            <a:ext uri="{FF2B5EF4-FFF2-40B4-BE49-F238E27FC236}">
              <a16:creationId xmlns:a16="http://schemas.microsoft.com/office/drawing/2014/main" id="{502F43F2-9945-4D53-BEE3-F8205C909DB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02" name="Text Box 1">
          <a:extLst>
            <a:ext uri="{FF2B5EF4-FFF2-40B4-BE49-F238E27FC236}">
              <a16:creationId xmlns:a16="http://schemas.microsoft.com/office/drawing/2014/main" id="{A05761B2-7005-4D28-AC4E-E3EC5EB02D3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id="{64D3E24C-1C45-448F-ACBC-1CF2F323243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10A0624E-2884-430D-9E95-72055E8E9AD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05" name="Text Box 1">
          <a:extLst>
            <a:ext uri="{FF2B5EF4-FFF2-40B4-BE49-F238E27FC236}">
              <a16:creationId xmlns:a16="http://schemas.microsoft.com/office/drawing/2014/main" id="{9A8FFE0F-1472-44CB-9A87-7F931B2D74D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06" name="Text Box 1">
          <a:extLst>
            <a:ext uri="{FF2B5EF4-FFF2-40B4-BE49-F238E27FC236}">
              <a16:creationId xmlns:a16="http://schemas.microsoft.com/office/drawing/2014/main" id="{D5433E65-24EE-4E43-8D25-2314F3EAEDF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07" name="Text Box 1">
          <a:extLst>
            <a:ext uri="{FF2B5EF4-FFF2-40B4-BE49-F238E27FC236}">
              <a16:creationId xmlns:a16="http://schemas.microsoft.com/office/drawing/2014/main" id="{BAFD02CB-A223-4ED0-BA11-A64E2731472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A8BD276C-4D7A-4E0F-AA64-FE4B7CDC1FF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09" name="Text Box 1">
          <a:extLst>
            <a:ext uri="{FF2B5EF4-FFF2-40B4-BE49-F238E27FC236}">
              <a16:creationId xmlns:a16="http://schemas.microsoft.com/office/drawing/2014/main" id="{F93ECD2E-9E1E-4754-A57D-3E64CEEC6F1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0" name="Text Box 1">
          <a:extLst>
            <a:ext uri="{FF2B5EF4-FFF2-40B4-BE49-F238E27FC236}">
              <a16:creationId xmlns:a16="http://schemas.microsoft.com/office/drawing/2014/main" id="{07A8D506-D882-4E3F-81BB-2A5FA72D537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id="{9AB9D775-5593-4B83-8921-5BD8E759A35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301AB3A1-E3E0-4F9A-BF5D-82A7E47B40B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3" name="Text Box 1">
          <a:extLst>
            <a:ext uri="{FF2B5EF4-FFF2-40B4-BE49-F238E27FC236}">
              <a16:creationId xmlns:a16="http://schemas.microsoft.com/office/drawing/2014/main" id="{AB8EB433-4794-4035-B498-1F3E839D512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4" name="Text Box 1">
          <a:extLst>
            <a:ext uri="{FF2B5EF4-FFF2-40B4-BE49-F238E27FC236}">
              <a16:creationId xmlns:a16="http://schemas.microsoft.com/office/drawing/2014/main" id="{92B2F576-18C7-4BF3-BFA7-D050B511660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5" name="Text Box 1">
          <a:extLst>
            <a:ext uri="{FF2B5EF4-FFF2-40B4-BE49-F238E27FC236}">
              <a16:creationId xmlns:a16="http://schemas.microsoft.com/office/drawing/2014/main" id="{953D7280-876D-4A20-8AC6-167B978CE69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906F1850-BE71-418E-B39E-B3C7FCA65F9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7" name="Text Box 1">
          <a:extLst>
            <a:ext uri="{FF2B5EF4-FFF2-40B4-BE49-F238E27FC236}">
              <a16:creationId xmlns:a16="http://schemas.microsoft.com/office/drawing/2014/main" id="{D6081258-B5F8-498D-B65E-FB58DAD8121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8" name="Text Box 1">
          <a:extLst>
            <a:ext uri="{FF2B5EF4-FFF2-40B4-BE49-F238E27FC236}">
              <a16:creationId xmlns:a16="http://schemas.microsoft.com/office/drawing/2014/main" id="{9950B356-A422-4C58-936E-309055BD4D2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77A861BD-DBBD-4A9B-925F-1D0DA404D82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37117B32-68C6-4797-A511-22F314FB73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21" name="Text Box 1">
          <a:extLst>
            <a:ext uri="{FF2B5EF4-FFF2-40B4-BE49-F238E27FC236}">
              <a16:creationId xmlns:a16="http://schemas.microsoft.com/office/drawing/2014/main" id="{4C9FABCF-A6E3-43F8-9F72-5EA03F9E67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22" name="Text Box 1">
          <a:extLst>
            <a:ext uri="{FF2B5EF4-FFF2-40B4-BE49-F238E27FC236}">
              <a16:creationId xmlns:a16="http://schemas.microsoft.com/office/drawing/2014/main" id="{C7AB081E-476B-423D-8CDF-E43FCA2ED1D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23" name="Text Box 1">
          <a:extLst>
            <a:ext uri="{FF2B5EF4-FFF2-40B4-BE49-F238E27FC236}">
              <a16:creationId xmlns:a16="http://schemas.microsoft.com/office/drawing/2014/main" id="{39AFD35C-79FB-4345-A697-7E8CC5DDACD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810D6FC0-80C4-47F7-BF76-8F067A6F4A0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25" name="Text Box 1">
          <a:extLst>
            <a:ext uri="{FF2B5EF4-FFF2-40B4-BE49-F238E27FC236}">
              <a16:creationId xmlns:a16="http://schemas.microsoft.com/office/drawing/2014/main" id="{7D90D80A-4A35-4983-B994-40849C562D1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26" name="Text Box 1">
          <a:extLst>
            <a:ext uri="{FF2B5EF4-FFF2-40B4-BE49-F238E27FC236}">
              <a16:creationId xmlns:a16="http://schemas.microsoft.com/office/drawing/2014/main" id="{2F7C859B-7A30-47E9-AFF4-A0C85C4807B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id="{7F7ED599-1341-44A4-8E37-601F50D5218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9C4DE175-DD82-4A81-A147-D386D44088A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9" name="Text Box 1">
          <a:extLst>
            <a:ext uri="{FF2B5EF4-FFF2-40B4-BE49-F238E27FC236}">
              <a16:creationId xmlns:a16="http://schemas.microsoft.com/office/drawing/2014/main" id="{BCDDA411-36DA-48D9-A217-14DEFB662D6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30" name="Text Box 1">
          <a:extLst>
            <a:ext uri="{FF2B5EF4-FFF2-40B4-BE49-F238E27FC236}">
              <a16:creationId xmlns:a16="http://schemas.microsoft.com/office/drawing/2014/main" id="{88D28F49-81C5-4081-97D0-D41E8370DE7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31" name="Text Box 1">
          <a:extLst>
            <a:ext uri="{FF2B5EF4-FFF2-40B4-BE49-F238E27FC236}">
              <a16:creationId xmlns:a16="http://schemas.microsoft.com/office/drawing/2014/main" id="{12FBF2C4-E00B-413D-83DE-249B3AEFEDC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6AB42767-DB82-4088-8680-67E7C956C5B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33" name="Text Box 1">
          <a:extLst>
            <a:ext uri="{FF2B5EF4-FFF2-40B4-BE49-F238E27FC236}">
              <a16:creationId xmlns:a16="http://schemas.microsoft.com/office/drawing/2014/main" id="{01AC43C7-6BCA-429A-92A2-3176A6FC2D1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34" name="Text Box 1">
          <a:extLst>
            <a:ext uri="{FF2B5EF4-FFF2-40B4-BE49-F238E27FC236}">
              <a16:creationId xmlns:a16="http://schemas.microsoft.com/office/drawing/2014/main" id="{B92FABD9-09C4-4DEF-B20E-CCCA0E03CBA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id="{FEBD7469-30F2-4C27-9BAE-E432EB984F5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F1E87BF6-72F0-4FE5-BB1D-C6DD5961A33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37" name="Text Box 1">
          <a:extLst>
            <a:ext uri="{FF2B5EF4-FFF2-40B4-BE49-F238E27FC236}">
              <a16:creationId xmlns:a16="http://schemas.microsoft.com/office/drawing/2014/main" id="{AB3FE8DE-D60B-4FCE-9939-5DD8FE46574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38" name="Text Box 1">
          <a:extLst>
            <a:ext uri="{FF2B5EF4-FFF2-40B4-BE49-F238E27FC236}">
              <a16:creationId xmlns:a16="http://schemas.microsoft.com/office/drawing/2014/main" id="{922800C0-4597-4192-B95A-D97DBE68A16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39" name="Text Box 1">
          <a:extLst>
            <a:ext uri="{FF2B5EF4-FFF2-40B4-BE49-F238E27FC236}">
              <a16:creationId xmlns:a16="http://schemas.microsoft.com/office/drawing/2014/main" id="{7BA5EC26-29AD-4630-9DDF-78AF02E811C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B683FD7C-E3D0-42A1-AA35-870B3C65943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41" name="Text Box 1">
          <a:extLst>
            <a:ext uri="{FF2B5EF4-FFF2-40B4-BE49-F238E27FC236}">
              <a16:creationId xmlns:a16="http://schemas.microsoft.com/office/drawing/2014/main" id="{82A2F3BD-EE30-4306-B61B-6FCF2B4CDD7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42" name="Text Box 1">
          <a:extLst>
            <a:ext uri="{FF2B5EF4-FFF2-40B4-BE49-F238E27FC236}">
              <a16:creationId xmlns:a16="http://schemas.microsoft.com/office/drawing/2014/main" id="{AB1232E9-32F4-482D-A43F-C3C92977AAA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id="{9126D61A-EF58-4655-824B-062CBCF96AC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966B749A-E990-4C1A-AC0F-BABA5F75DF6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45" name="Text Box 1">
          <a:extLst>
            <a:ext uri="{FF2B5EF4-FFF2-40B4-BE49-F238E27FC236}">
              <a16:creationId xmlns:a16="http://schemas.microsoft.com/office/drawing/2014/main" id="{71514919-9CB0-4C27-83B2-D53B91D6945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46" name="Text Box 1">
          <a:extLst>
            <a:ext uri="{FF2B5EF4-FFF2-40B4-BE49-F238E27FC236}">
              <a16:creationId xmlns:a16="http://schemas.microsoft.com/office/drawing/2014/main" id="{4D265EC1-B71B-4A73-B60A-D421F6E7EA0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47" name="Text Box 1">
          <a:extLst>
            <a:ext uri="{FF2B5EF4-FFF2-40B4-BE49-F238E27FC236}">
              <a16:creationId xmlns:a16="http://schemas.microsoft.com/office/drawing/2014/main" id="{9F8F9D9E-B936-4B76-87CD-BE8D7516E18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4120BE10-1507-49D6-98C8-017D4F84DF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49" name="Text Box 1">
          <a:extLst>
            <a:ext uri="{FF2B5EF4-FFF2-40B4-BE49-F238E27FC236}">
              <a16:creationId xmlns:a16="http://schemas.microsoft.com/office/drawing/2014/main" id="{5640C92B-C938-4C5F-9255-224E0335D20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50" name="Text Box 1">
          <a:extLst>
            <a:ext uri="{FF2B5EF4-FFF2-40B4-BE49-F238E27FC236}">
              <a16:creationId xmlns:a16="http://schemas.microsoft.com/office/drawing/2014/main" id="{CC2F1CBC-D25F-445B-9529-CF29B9327EE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id="{705CEB38-0C85-46BD-9B48-E654B740A27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13FB84F8-82BA-4860-A42D-F1C8CCFA7E8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53" name="Text Box 1">
          <a:extLst>
            <a:ext uri="{FF2B5EF4-FFF2-40B4-BE49-F238E27FC236}">
              <a16:creationId xmlns:a16="http://schemas.microsoft.com/office/drawing/2014/main" id="{3FFAAF8C-9A93-4D17-A410-858992FCA4D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54" name="Text Box 1">
          <a:extLst>
            <a:ext uri="{FF2B5EF4-FFF2-40B4-BE49-F238E27FC236}">
              <a16:creationId xmlns:a16="http://schemas.microsoft.com/office/drawing/2014/main" id="{DB734036-6BED-497F-A7E3-92F59C7D345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55" name="Text Box 1">
          <a:extLst>
            <a:ext uri="{FF2B5EF4-FFF2-40B4-BE49-F238E27FC236}">
              <a16:creationId xmlns:a16="http://schemas.microsoft.com/office/drawing/2014/main" id="{E455B95F-7556-431B-BD78-362DB9E7A32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A5E75165-2BB4-444F-B6BB-C2818D539C3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57" name="Text Box 1">
          <a:extLst>
            <a:ext uri="{FF2B5EF4-FFF2-40B4-BE49-F238E27FC236}">
              <a16:creationId xmlns:a16="http://schemas.microsoft.com/office/drawing/2014/main" id="{848D75F8-2273-4ECB-83CF-06AB54F5027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58" name="Text Box 1">
          <a:extLst>
            <a:ext uri="{FF2B5EF4-FFF2-40B4-BE49-F238E27FC236}">
              <a16:creationId xmlns:a16="http://schemas.microsoft.com/office/drawing/2014/main" id="{1731C36A-FFFA-4263-A5FD-A9D0A7CB75F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id="{0E5B5618-490C-47F8-8867-0F31B4D5C61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1AC1B0D3-F9B1-4E6B-8CE2-7480B92178C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61" name="Text Box 1">
          <a:extLst>
            <a:ext uri="{FF2B5EF4-FFF2-40B4-BE49-F238E27FC236}">
              <a16:creationId xmlns:a16="http://schemas.microsoft.com/office/drawing/2014/main" id="{2E470097-8F05-4E72-ABE0-61FBEBCAB78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62" name="Text Box 1">
          <a:extLst>
            <a:ext uri="{FF2B5EF4-FFF2-40B4-BE49-F238E27FC236}">
              <a16:creationId xmlns:a16="http://schemas.microsoft.com/office/drawing/2014/main" id="{5AD33FA9-4A8B-4C00-A0CD-178949EE6BF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63" name="Text Box 1">
          <a:extLst>
            <a:ext uri="{FF2B5EF4-FFF2-40B4-BE49-F238E27FC236}">
              <a16:creationId xmlns:a16="http://schemas.microsoft.com/office/drawing/2014/main" id="{0C437428-7A32-46E4-BC41-1E7B10ABBE5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1F586045-D629-43E0-8C31-C6A74DEA4A3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65" name="Text Box 1">
          <a:extLst>
            <a:ext uri="{FF2B5EF4-FFF2-40B4-BE49-F238E27FC236}">
              <a16:creationId xmlns:a16="http://schemas.microsoft.com/office/drawing/2014/main" id="{9015B6C1-506A-49AA-8855-7B655E6D011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66" name="Text Box 1">
          <a:extLst>
            <a:ext uri="{FF2B5EF4-FFF2-40B4-BE49-F238E27FC236}">
              <a16:creationId xmlns:a16="http://schemas.microsoft.com/office/drawing/2014/main" id="{E20DF86B-645E-4011-9211-F6CABE10DC1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id="{A22C5C07-D015-4F69-88C9-93AA24A7792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0AD8D566-AF1A-4E85-A3A6-0C7D510A644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69" name="Text Box 1">
          <a:extLst>
            <a:ext uri="{FF2B5EF4-FFF2-40B4-BE49-F238E27FC236}">
              <a16:creationId xmlns:a16="http://schemas.microsoft.com/office/drawing/2014/main" id="{9BAE4E9E-6A25-4269-8BF7-3858B83BEDC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070" name="Text Box 1">
          <a:extLst>
            <a:ext uri="{FF2B5EF4-FFF2-40B4-BE49-F238E27FC236}">
              <a16:creationId xmlns:a16="http://schemas.microsoft.com/office/drawing/2014/main" id="{2A7B3288-1995-4995-A736-C01F7DB11BD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071" name="Text Box 1">
          <a:extLst>
            <a:ext uri="{FF2B5EF4-FFF2-40B4-BE49-F238E27FC236}">
              <a16:creationId xmlns:a16="http://schemas.microsoft.com/office/drawing/2014/main" id="{97D9CB32-31C4-4A3C-A085-A3AD0C95B0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85F262CD-A9E3-48AD-8A54-C1F3AF0E906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073" name="Text Box 1">
          <a:extLst>
            <a:ext uri="{FF2B5EF4-FFF2-40B4-BE49-F238E27FC236}">
              <a16:creationId xmlns:a16="http://schemas.microsoft.com/office/drawing/2014/main" id="{596A35C0-A615-49A0-84E4-F82A60207E9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74" name="Text Box 1">
          <a:extLst>
            <a:ext uri="{FF2B5EF4-FFF2-40B4-BE49-F238E27FC236}">
              <a16:creationId xmlns:a16="http://schemas.microsoft.com/office/drawing/2014/main" id="{AFEB0DEC-EE6E-4522-BBCB-146960B0202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id="{DB6B83B7-ED4F-4164-9FD9-B3FE062DF38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C76B9A05-20C2-4D6B-AE0D-745B6F02D0A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77" name="Text Box 1">
          <a:extLst>
            <a:ext uri="{FF2B5EF4-FFF2-40B4-BE49-F238E27FC236}">
              <a16:creationId xmlns:a16="http://schemas.microsoft.com/office/drawing/2014/main" id="{B7CD85EB-25BC-4D31-947C-B2B4F0F4E02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78" name="Text Box 1">
          <a:extLst>
            <a:ext uri="{FF2B5EF4-FFF2-40B4-BE49-F238E27FC236}">
              <a16:creationId xmlns:a16="http://schemas.microsoft.com/office/drawing/2014/main" id="{DEAB69CE-85C4-4738-8D86-DC065321C8E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79" name="Text Box 1">
          <a:extLst>
            <a:ext uri="{FF2B5EF4-FFF2-40B4-BE49-F238E27FC236}">
              <a16:creationId xmlns:a16="http://schemas.microsoft.com/office/drawing/2014/main" id="{AEA32BCB-4CBA-4E9F-A41E-EF0356883E1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8EF3E563-2355-4D78-A09A-83C78F96D93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81" name="Text Box 1">
          <a:extLst>
            <a:ext uri="{FF2B5EF4-FFF2-40B4-BE49-F238E27FC236}">
              <a16:creationId xmlns:a16="http://schemas.microsoft.com/office/drawing/2014/main" id="{7EA91D7B-2ED1-4C4A-9EBC-668E6C65C57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82" name="Text Box 1">
          <a:extLst>
            <a:ext uri="{FF2B5EF4-FFF2-40B4-BE49-F238E27FC236}">
              <a16:creationId xmlns:a16="http://schemas.microsoft.com/office/drawing/2014/main" id="{589C802B-A360-47FC-8D04-CB40DA47F29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id="{FDE5A16A-D9A1-43C7-8260-6F126B4D886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C4824155-9BA1-4CAA-BE7E-57FA90B4E18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85" name="Text Box 1">
          <a:extLst>
            <a:ext uri="{FF2B5EF4-FFF2-40B4-BE49-F238E27FC236}">
              <a16:creationId xmlns:a16="http://schemas.microsoft.com/office/drawing/2014/main" id="{9DC79AF3-267E-4FF3-9FAF-970EDE1B4AF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86" name="Text Box 1">
          <a:extLst>
            <a:ext uri="{FF2B5EF4-FFF2-40B4-BE49-F238E27FC236}">
              <a16:creationId xmlns:a16="http://schemas.microsoft.com/office/drawing/2014/main" id="{7C486042-1D32-49EC-A477-315C49ABD2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87" name="Text Box 1">
          <a:extLst>
            <a:ext uri="{FF2B5EF4-FFF2-40B4-BE49-F238E27FC236}">
              <a16:creationId xmlns:a16="http://schemas.microsoft.com/office/drawing/2014/main" id="{BE6492A6-F5C1-4547-97D8-5225D92A7A0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1BDC3E9D-0FF9-4F7A-A1E6-4D77194F431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89" name="Text Box 1">
          <a:extLst>
            <a:ext uri="{FF2B5EF4-FFF2-40B4-BE49-F238E27FC236}">
              <a16:creationId xmlns:a16="http://schemas.microsoft.com/office/drawing/2014/main" id="{D4DBCBE8-EC09-45B3-B320-B3C8FDAA443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90" name="Text Box 1">
          <a:extLst>
            <a:ext uri="{FF2B5EF4-FFF2-40B4-BE49-F238E27FC236}">
              <a16:creationId xmlns:a16="http://schemas.microsoft.com/office/drawing/2014/main" id="{CFF86E37-1704-4B06-9021-1D4E7E0408F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id="{96C03F5E-8865-4067-AE5E-7E5DC26FB47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36639081-15CF-46FA-967E-BEC9883862A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id="{7F930A42-5C2B-41F8-ACEF-B337B54A1B6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94" name="Text Box 1">
          <a:extLst>
            <a:ext uri="{FF2B5EF4-FFF2-40B4-BE49-F238E27FC236}">
              <a16:creationId xmlns:a16="http://schemas.microsoft.com/office/drawing/2014/main" id="{6255FF97-C9CE-4447-AAF1-F66B182C760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95" name="Text Box 1">
          <a:extLst>
            <a:ext uri="{FF2B5EF4-FFF2-40B4-BE49-F238E27FC236}">
              <a16:creationId xmlns:a16="http://schemas.microsoft.com/office/drawing/2014/main" id="{5E1775AE-81CE-4642-84CE-9E12CAF7175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CC3CC3D9-CEBF-4A27-8BAB-38AD430F7E0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097" name="Text Box 1">
          <a:extLst>
            <a:ext uri="{FF2B5EF4-FFF2-40B4-BE49-F238E27FC236}">
              <a16:creationId xmlns:a16="http://schemas.microsoft.com/office/drawing/2014/main" id="{F86A7FE7-4EDF-4D32-AB7A-19FFDF1C304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98" name="Text Box 1">
          <a:extLst>
            <a:ext uri="{FF2B5EF4-FFF2-40B4-BE49-F238E27FC236}">
              <a16:creationId xmlns:a16="http://schemas.microsoft.com/office/drawing/2014/main" id="{D7F7FB93-411C-4317-99DD-D17DB1FE428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id="{DD206F42-3851-43F0-ADF5-84489ABC20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A1807234-1E57-44C9-8759-D2214675D4F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1" name="Text Box 1">
          <a:extLst>
            <a:ext uri="{FF2B5EF4-FFF2-40B4-BE49-F238E27FC236}">
              <a16:creationId xmlns:a16="http://schemas.microsoft.com/office/drawing/2014/main" id="{2371C455-366F-4AE7-8979-3BED85A6C8B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2" name="Text Box 1">
          <a:extLst>
            <a:ext uri="{FF2B5EF4-FFF2-40B4-BE49-F238E27FC236}">
              <a16:creationId xmlns:a16="http://schemas.microsoft.com/office/drawing/2014/main" id="{88F50E45-79A4-4948-8602-5F8A92DCDAB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3" name="Text Box 1">
          <a:extLst>
            <a:ext uri="{FF2B5EF4-FFF2-40B4-BE49-F238E27FC236}">
              <a16:creationId xmlns:a16="http://schemas.microsoft.com/office/drawing/2014/main" id="{95C71BA5-A309-4C05-965F-A10F1E3A18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47AD29D4-6657-4B61-A2DE-C44003C28F5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5" name="Text Box 1">
          <a:extLst>
            <a:ext uri="{FF2B5EF4-FFF2-40B4-BE49-F238E27FC236}">
              <a16:creationId xmlns:a16="http://schemas.microsoft.com/office/drawing/2014/main" id="{158F2F96-FF4C-4AC7-B688-350E4DB920B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6" name="Text Box 1">
          <a:extLst>
            <a:ext uri="{FF2B5EF4-FFF2-40B4-BE49-F238E27FC236}">
              <a16:creationId xmlns:a16="http://schemas.microsoft.com/office/drawing/2014/main" id="{FEDFB9B0-0E76-45F4-8219-3C18CE9915F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id="{C0A25BB4-13EC-4D45-B019-D6491713A78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4F846016-D81D-4784-924B-103CD605078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09" name="Text Box 1">
          <a:extLst>
            <a:ext uri="{FF2B5EF4-FFF2-40B4-BE49-F238E27FC236}">
              <a16:creationId xmlns:a16="http://schemas.microsoft.com/office/drawing/2014/main" id="{B36C9E86-2CB5-4042-9446-BC348D5C38E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10" name="Text Box 1">
          <a:extLst>
            <a:ext uri="{FF2B5EF4-FFF2-40B4-BE49-F238E27FC236}">
              <a16:creationId xmlns:a16="http://schemas.microsoft.com/office/drawing/2014/main" id="{A7B8A7C4-051C-4F9B-B86E-1706E75D6CE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11" name="Text Box 1">
          <a:extLst>
            <a:ext uri="{FF2B5EF4-FFF2-40B4-BE49-F238E27FC236}">
              <a16:creationId xmlns:a16="http://schemas.microsoft.com/office/drawing/2014/main" id="{904579A2-DC1B-4F4D-A282-71160747306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65930B49-6EF6-47BB-A2F8-39681553D47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id="{D0C9799F-A601-421A-A4B1-59B89C4CB25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A502D34C-0DB2-4612-B3C2-22CC2F80581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id="{1EF10E64-FA6B-4AEC-830A-5E04905DCBF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28D3E087-4AC2-4AC2-B4CF-5FC9106F14F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id="{69217F96-8DC6-4064-A8BC-4B30DC9A4E7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18" name="Text Box 1">
          <a:extLst>
            <a:ext uri="{FF2B5EF4-FFF2-40B4-BE49-F238E27FC236}">
              <a16:creationId xmlns:a16="http://schemas.microsoft.com/office/drawing/2014/main" id="{15BFBDF8-57CE-4BE5-AE57-1FE061E9ADF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19" name="Text Box 1">
          <a:extLst>
            <a:ext uri="{FF2B5EF4-FFF2-40B4-BE49-F238E27FC236}">
              <a16:creationId xmlns:a16="http://schemas.microsoft.com/office/drawing/2014/main" id="{4F4A558E-2BD5-4A5B-93FA-C5678B84885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66936C2B-8C63-4029-A27E-86B6D25577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21" name="Text Box 1">
          <a:extLst>
            <a:ext uri="{FF2B5EF4-FFF2-40B4-BE49-F238E27FC236}">
              <a16:creationId xmlns:a16="http://schemas.microsoft.com/office/drawing/2014/main" id="{AD916D31-B5CA-445C-A56E-C09D78CA20C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22" name="Text Box 1">
          <a:extLst>
            <a:ext uri="{FF2B5EF4-FFF2-40B4-BE49-F238E27FC236}">
              <a16:creationId xmlns:a16="http://schemas.microsoft.com/office/drawing/2014/main" id="{A97FD55C-83E2-4174-851D-02E7AE9A448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id="{B6F041EA-D40C-42A5-AC81-5D8094BB8B1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49919415-3595-40C2-9276-D0BC9D4E517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25" name="Text Box 1">
          <a:extLst>
            <a:ext uri="{FF2B5EF4-FFF2-40B4-BE49-F238E27FC236}">
              <a16:creationId xmlns:a16="http://schemas.microsoft.com/office/drawing/2014/main" id="{415CDA81-0822-4466-A71F-FD41C2488D9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26" name="Text Box 1">
          <a:extLst>
            <a:ext uri="{FF2B5EF4-FFF2-40B4-BE49-F238E27FC236}">
              <a16:creationId xmlns:a16="http://schemas.microsoft.com/office/drawing/2014/main" id="{E5DD8C48-BA88-4C4A-8655-B4DAE181D85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27" name="Text Box 1">
          <a:extLst>
            <a:ext uri="{FF2B5EF4-FFF2-40B4-BE49-F238E27FC236}">
              <a16:creationId xmlns:a16="http://schemas.microsoft.com/office/drawing/2014/main" id="{03843576-EB91-4BE2-8E3E-6A781A0E2AC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E8EEB121-632B-40D5-B5CC-7EADC480220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29" name="Text Box 1">
          <a:extLst>
            <a:ext uri="{FF2B5EF4-FFF2-40B4-BE49-F238E27FC236}">
              <a16:creationId xmlns:a16="http://schemas.microsoft.com/office/drawing/2014/main" id="{3363D208-A38C-46C1-81DE-8FF2DE82DC8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30" name="Text Box 1">
          <a:extLst>
            <a:ext uri="{FF2B5EF4-FFF2-40B4-BE49-F238E27FC236}">
              <a16:creationId xmlns:a16="http://schemas.microsoft.com/office/drawing/2014/main" id="{D3CAA166-E972-4EB6-B284-DF9AA8426CC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id="{4D2068FA-59B6-4216-90B0-A6815EBEBAD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554AD108-C99D-489A-89D5-4EBEE8CCF59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id="{D2E19A5B-619E-4BA9-997C-BE0CB521E8C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34" name="Text Box 1">
          <a:extLst>
            <a:ext uri="{FF2B5EF4-FFF2-40B4-BE49-F238E27FC236}">
              <a16:creationId xmlns:a16="http://schemas.microsoft.com/office/drawing/2014/main" id="{BE02A55A-94F9-4CFB-90AD-A9DB188C161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35" name="Text Box 1">
          <a:extLst>
            <a:ext uri="{FF2B5EF4-FFF2-40B4-BE49-F238E27FC236}">
              <a16:creationId xmlns:a16="http://schemas.microsoft.com/office/drawing/2014/main" id="{4BBCBC7B-6B6D-4FCD-9920-7E3A3C963AF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83B164A8-FBB0-4CF5-ACCA-D476EBD742E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37" name="Text Box 1">
          <a:extLst>
            <a:ext uri="{FF2B5EF4-FFF2-40B4-BE49-F238E27FC236}">
              <a16:creationId xmlns:a16="http://schemas.microsoft.com/office/drawing/2014/main" id="{5BCDE5F1-E20A-4517-940A-ADF15C1C5F6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38" name="Text Box 1">
          <a:extLst>
            <a:ext uri="{FF2B5EF4-FFF2-40B4-BE49-F238E27FC236}">
              <a16:creationId xmlns:a16="http://schemas.microsoft.com/office/drawing/2014/main" id="{82E2FE10-B6B4-48E2-9865-428DB3CDAC9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id="{C5CF5DC7-3CAA-4DA7-8FF6-E36FA610848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1B7419EA-CA64-42B7-86AE-70D05C5D162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41" name="Text Box 1">
          <a:extLst>
            <a:ext uri="{FF2B5EF4-FFF2-40B4-BE49-F238E27FC236}">
              <a16:creationId xmlns:a16="http://schemas.microsoft.com/office/drawing/2014/main" id="{113BBAB9-93F9-423B-AF3D-F29DD4F4A81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42" name="Text Box 1">
          <a:extLst>
            <a:ext uri="{FF2B5EF4-FFF2-40B4-BE49-F238E27FC236}">
              <a16:creationId xmlns:a16="http://schemas.microsoft.com/office/drawing/2014/main" id="{7733C31C-817B-4C0C-9E15-AAEE33462B1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43" name="Text Box 1">
          <a:extLst>
            <a:ext uri="{FF2B5EF4-FFF2-40B4-BE49-F238E27FC236}">
              <a16:creationId xmlns:a16="http://schemas.microsoft.com/office/drawing/2014/main" id="{7F5F51A1-9DE8-4B88-B9A6-6D25D63224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9ECD4E56-BBB9-4A72-BDF4-8BDAC80E0F0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45" name="Text Box 1">
          <a:extLst>
            <a:ext uri="{FF2B5EF4-FFF2-40B4-BE49-F238E27FC236}">
              <a16:creationId xmlns:a16="http://schemas.microsoft.com/office/drawing/2014/main" id="{9E2CFAEA-86DB-45B3-9E66-63CE5B3AA21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46" name="Text Box 1">
          <a:extLst>
            <a:ext uri="{FF2B5EF4-FFF2-40B4-BE49-F238E27FC236}">
              <a16:creationId xmlns:a16="http://schemas.microsoft.com/office/drawing/2014/main" id="{F0487DE1-5AE0-4205-8C2B-6252FA3306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id="{411CA44E-D377-45FA-BC08-50001BAB689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3C670BA5-888C-4916-831E-059C5632872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49" name="Text Box 1">
          <a:extLst>
            <a:ext uri="{FF2B5EF4-FFF2-40B4-BE49-F238E27FC236}">
              <a16:creationId xmlns:a16="http://schemas.microsoft.com/office/drawing/2014/main" id="{F53828BA-47E8-4B5E-B664-61BEFFC2B3B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50" name="Text Box 1">
          <a:extLst>
            <a:ext uri="{FF2B5EF4-FFF2-40B4-BE49-F238E27FC236}">
              <a16:creationId xmlns:a16="http://schemas.microsoft.com/office/drawing/2014/main" id="{D10326F0-DB3D-4160-8A5A-53FB8AEBA47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51" name="Text Box 1">
          <a:extLst>
            <a:ext uri="{FF2B5EF4-FFF2-40B4-BE49-F238E27FC236}">
              <a16:creationId xmlns:a16="http://schemas.microsoft.com/office/drawing/2014/main" id="{D2ECFFC1-3F7F-4EBF-BFA9-86A9F96F694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4F3D22F1-C6FE-43A4-8677-17AE5F04E3C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id="{AAB62171-4E3E-46C0-AC93-9F5F46D5303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54" name="Text Box 1">
          <a:extLst>
            <a:ext uri="{FF2B5EF4-FFF2-40B4-BE49-F238E27FC236}">
              <a16:creationId xmlns:a16="http://schemas.microsoft.com/office/drawing/2014/main" id="{6DED580A-045C-47DA-A723-432177BE7C9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id="{09BF0CD9-5889-404C-B6DB-83DDE47F9FD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1797DB63-D905-4206-8416-8201BD55FA3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57" name="Text Box 1">
          <a:extLst>
            <a:ext uri="{FF2B5EF4-FFF2-40B4-BE49-F238E27FC236}">
              <a16:creationId xmlns:a16="http://schemas.microsoft.com/office/drawing/2014/main" id="{679F1E31-0EB3-46EE-9E8A-30A8601802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58" name="Text Box 1">
          <a:extLst>
            <a:ext uri="{FF2B5EF4-FFF2-40B4-BE49-F238E27FC236}">
              <a16:creationId xmlns:a16="http://schemas.microsoft.com/office/drawing/2014/main" id="{CF692674-AFB0-434D-A673-B5969FE913B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59" name="Text Box 1">
          <a:extLst>
            <a:ext uri="{FF2B5EF4-FFF2-40B4-BE49-F238E27FC236}">
              <a16:creationId xmlns:a16="http://schemas.microsoft.com/office/drawing/2014/main" id="{CAED3677-5AEA-4CFA-9ED3-B283593823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4FAC27D8-6D66-4EB8-9564-7221435174E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D98F3C20-B11B-49AD-848A-B1DA72C25F9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62" name="Text Box 1">
          <a:extLst>
            <a:ext uri="{FF2B5EF4-FFF2-40B4-BE49-F238E27FC236}">
              <a16:creationId xmlns:a16="http://schemas.microsoft.com/office/drawing/2014/main" id="{6C0001AD-3085-468B-85C0-62A254B1B2E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id="{A0D510BE-8E53-4728-855A-0B7F770629F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5326C897-5338-43AC-9284-35D1DFAA7C8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65" name="Text Box 1">
          <a:extLst>
            <a:ext uri="{FF2B5EF4-FFF2-40B4-BE49-F238E27FC236}">
              <a16:creationId xmlns:a16="http://schemas.microsoft.com/office/drawing/2014/main" id="{2E4BDDF9-1C72-42CF-A8A8-7B414B5995D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66" name="Text Box 1">
          <a:extLst>
            <a:ext uri="{FF2B5EF4-FFF2-40B4-BE49-F238E27FC236}">
              <a16:creationId xmlns:a16="http://schemas.microsoft.com/office/drawing/2014/main" id="{31B6FF2F-F219-4BA6-998B-5EFF2FAA1AD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67" name="Text Box 1">
          <a:extLst>
            <a:ext uri="{FF2B5EF4-FFF2-40B4-BE49-F238E27FC236}">
              <a16:creationId xmlns:a16="http://schemas.microsoft.com/office/drawing/2014/main" id="{416A9496-37D0-4563-9A07-BAD0C891E81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13CC6E4C-91D7-41C1-8F42-5459DF2ABBD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69" name="Text Box 1">
          <a:extLst>
            <a:ext uri="{FF2B5EF4-FFF2-40B4-BE49-F238E27FC236}">
              <a16:creationId xmlns:a16="http://schemas.microsoft.com/office/drawing/2014/main" id="{96649FFB-BD65-4667-B1BF-0C5B918CFCD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70" name="Text Box 1">
          <a:extLst>
            <a:ext uri="{FF2B5EF4-FFF2-40B4-BE49-F238E27FC236}">
              <a16:creationId xmlns:a16="http://schemas.microsoft.com/office/drawing/2014/main" id="{9178525A-66D6-4C7F-9FEC-565A1821BF4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id="{3DB33411-678E-4965-A220-088DBEE21D1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4BB8467F-CC95-471D-ABA3-80069BDAE43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id="{2D9189CA-73D5-4E45-AEEE-10455471D90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74" name="Text Box 1">
          <a:extLst>
            <a:ext uri="{FF2B5EF4-FFF2-40B4-BE49-F238E27FC236}">
              <a16:creationId xmlns:a16="http://schemas.microsoft.com/office/drawing/2014/main" id="{FEDFA0E6-DE4E-47BC-8950-99F044D831A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75" name="Text Box 1">
          <a:extLst>
            <a:ext uri="{FF2B5EF4-FFF2-40B4-BE49-F238E27FC236}">
              <a16:creationId xmlns:a16="http://schemas.microsoft.com/office/drawing/2014/main" id="{DDFBC62A-0F2E-42EB-98C5-2736CE8DCF7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B6C72C75-39A5-4075-A2AB-C4AC87C61D0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77" name="Text Box 1">
          <a:extLst>
            <a:ext uri="{FF2B5EF4-FFF2-40B4-BE49-F238E27FC236}">
              <a16:creationId xmlns:a16="http://schemas.microsoft.com/office/drawing/2014/main" id="{C6393C44-8FE4-456A-9637-489F0BBD696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78" name="Text Box 1">
          <a:extLst>
            <a:ext uri="{FF2B5EF4-FFF2-40B4-BE49-F238E27FC236}">
              <a16:creationId xmlns:a16="http://schemas.microsoft.com/office/drawing/2014/main" id="{7F4FE40C-812E-45DC-A0DC-DAB46D3C85E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id="{09FFD22E-CDAD-417D-8AF7-A1FDFD1DD0A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47D7BF44-6F75-47B2-AB79-D5B9F63B0D1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81" name="Text Box 1">
          <a:extLst>
            <a:ext uri="{FF2B5EF4-FFF2-40B4-BE49-F238E27FC236}">
              <a16:creationId xmlns:a16="http://schemas.microsoft.com/office/drawing/2014/main" id="{59FDD734-549C-4242-89D8-F35EDEE68F9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82" name="Text Box 1">
          <a:extLst>
            <a:ext uri="{FF2B5EF4-FFF2-40B4-BE49-F238E27FC236}">
              <a16:creationId xmlns:a16="http://schemas.microsoft.com/office/drawing/2014/main" id="{2B39FBAE-A9C5-44FC-BB34-22518A00523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83" name="Text Box 1">
          <a:extLst>
            <a:ext uri="{FF2B5EF4-FFF2-40B4-BE49-F238E27FC236}">
              <a16:creationId xmlns:a16="http://schemas.microsoft.com/office/drawing/2014/main" id="{936CE223-449F-427D-B405-918711D22C2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18C3DAD1-4AF1-4F06-9D09-13B1337B332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85" name="Text Box 1">
          <a:extLst>
            <a:ext uri="{FF2B5EF4-FFF2-40B4-BE49-F238E27FC236}">
              <a16:creationId xmlns:a16="http://schemas.microsoft.com/office/drawing/2014/main" id="{4857C692-DE7A-4FC9-B005-B22F3B46423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86" name="Text Box 1">
          <a:extLst>
            <a:ext uri="{FF2B5EF4-FFF2-40B4-BE49-F238E27FC236}">
              <a16:creationId xmlns:a16="http://schemas.microsoft.com/office/drawing/2014/main" id="{480CC1F0-D301-4362-8BEF-D5618C38AA3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id="{21C83F47-BFB6-43BD-83C7-4E01947ECC6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FBDC72E9-D254-49FF-B34C-CA95A32518A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89" name="Text Box 1">
          <a:extLst>
            <a:ext uri="{FF2B5EF4-FFF2-40B4-BE49-F238E27FC236}">
              <a16:creationId xmlns:a16="http://schemas.microsoft.com/office/drawing/2014/main" id="{A08689E0-128C-4D2B-A6DF-A98370C8D5E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90" name="Text Box 1">
          <a:extLst>
            <a:ext uri="{FF2B5EF4-FFF2-40B4-BE49-F238E27FC236}">
              <a16:creationId xmlns:a16="http://schemas.microsoft.com/office/drawing/2014/main" id="{DE9834DD-05AF-4C65-8584-1FDBCC38DF3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91" name="Text Box 1">
          <a:extLst>
            <a:ext uri="{FF2B5EF4-FFF2-40B4-BE49-F238E27FC236}">
              <a16:creationId xmlns:a16="http://schemas.microsoft.com/office/drawing/2014/main" id="{6F1712D9-0387-4FBE-9A2F-14F6CC5AD76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22E624B0-6BC5-4206-BD44-FDF5A006C95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193" name="Text Box 1">
          <a:extLst>
            <a:ext uri="{FF2B5EF4-FFF2-40B4-BE49-F238E27FC236}">
              <a16:creationId xmlns:a16="http://schemas.microsoft.com/office/drawing/2014/main" id="{4FDFE06D-7229-4F25-A1FF-E86A79FBBFD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94" name="Text Box 1">
          <a:extLst>
            <a:ext uri="{FF2B5EF4-FFF2-40B4-BE49-F238E27FC236}">
              <a16:creationId xmlns:a16="http://schemas.microsoft.com/office/drawing/2014/main" id="{E4CB79E1-BDF1-479E-9A18-78C4B33E271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id="{C304F377-041F-40C9-BC35-BA9C7A2169A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8D30B444-19FB-4B0C-989E-C6336A3107A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97" name="Text Box 1">
          <a:extLst>
            <a:ext uri="{FF2B5EF4-FFF2-40B4-BE49-F238E27FC236}">
              <a16:creationId xmlns:a16="http://schemas.microsoft.com/office/drawing/2014/main" id="{6323A06D-2DE4-4F13-AEDC-D54F1B5D5EC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98" name="Text Box 1">
          <a:extLst>
            <a:ext uri="{FF2B5EF4-FFF2-40B4-BE49-F238E27FC236}">
              <a16:creationId xmlns:a16="http://schemas.microsoft.com/office/drawing/2014/main" id="{33AAE7EC-93F8-4476-99D7-A6793A90448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199" name="Text Box 1">
          <a:extLst>
            <a:ext uri="{FF2B5EF4-FFF2-40B4-BE49-F238E27FC236}">
              <a16:creationId xmlns:a16="http://schemas.microsoft.com/office/drawing/2014/main" id="{7CC16E81-3C09-4068-99C3-ECF42C43372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6F53B181-DE07-444F-A433-AAC58BDCC70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01" name="Text Box 1">
          <a:extLst>
            <a:ext uri="{FF2B5EF4-FFF2-40B4-BE49-F238E27FC236}">
              <a16:creationId xmlns:a16="http://schemas.microsoft.com/office/drawing/2014/main" id="{D1A1F8C5-95D0-4AAE-86AD-BF837CE5704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02" name="Text Box 1">
          <a:extLst>
            <a:ext uri="{FF2B5EF4-FFF2-40B4-BE49-F238E27FC236}">
              <a16:creationId xmlns:a16="http://schemas.microsoft.com/office/drawing/2014/main" id="{EF1E11EE-49FE-43BB-A5B4-7E620FF00BE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id="{834444DD-3BC9-4803-A9C3-FF8AA17BF78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68961AB0-19E8-4C06-81F9-C7E4D4EE098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05" name="Text Box 1">
          <a:extLst>
            <a:ext uri="{FF2B5EF4-FFF2-40B4-BE49-F238E27FC236}">
              <a16:creationId xmlns:a16="http://schemas.microsoft.com/office/drawing/2014/main" id="{FEB715E9-2854-4526-A785-B852297BA6C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06" name="Text Box 1">
          <a:extLst>
            <a:ext uri="{FF2B5EF4-FFF2-40B4-BE49-F238E27FC236}">
              <a16:creationId xmlns:a16="http://schemas.microsoft.com/office/drawing/2014/main" id="{B9C250B7-590A-47EA-A409-926548C17BC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07" name="Text Box 1">
          <a:extLst>
            <a:ext uri="{FF2B5EF4-FFF2-40B4-BE49-F238E27FC236}">
              <a16:creationId xmlns:a16="http://schemas.microsoft.com/office/drawing/2014/main" id="{D4F2E83F-DB67-4793-B0C4-D265724B2D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8B515DD4-6F9A-4107-B94A-3BB87771D64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09" name="Text Box 1">
          <a:extLst>
            <a:ext uri="{FF2B5EF4-FFF2-40B4-BE49-F238E27FC236}">
              <a16:creationId xmlns:a16="http://schemas.microsoft.com/office/drawing/2014/main" id="{CA42B2B3-726D-4DF5-98F0-3B8506E842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10" name="Text Box 1">
          <a:extLst>
            <a:ext uri="{FF2B5EF4-FFF2-40B4-BE49-F238E27FC236}">
              <a16:creationId xmlns:a16="http://schemas.microsoft.com/office/drawing/2014/main" id="{02F1F0D2-114D-4DE4-B0C3-F6AE98F36A1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id="{8025688A-3C89-45BE-AD78-C9BB7B2A216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28940B58-AD4C-43C0-B2F9-0F838FFF7A3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id="{02B936FC-E0E1-4A9E-A9B9-9B7EE8528F5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14" name="Text Box 1">
          <a:extLst>
            <a:ext uri="{FF2B5EF4-FFF2-40B4-BE49-F238E27FC236}">
              <a16:creationId xmlns:a16="http://schemas.microsoft.com/office/drawing/2014/main" id="{8F7F9656-AE9D-4284-B741-9DEF3836C03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15" name="Text Box 1">
          <a:extLst>
            <a:ext uri="{FF2B5EF4-FFF2-40B4-BE49-F238E27FC236}">
              <a16:creationId xmlns:a16="http://schemas.microsoft.com/office/drawing/2014/main" id="{5BD7BC82-9380-4D26-8906-466DC98369F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994DCDF5-407A-4AAE-8861-277673C247C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17" name="Text Box 1">
          <a:extLst>
            <a:ext uri="{FF2B5EF4-FFF2-40B4-BE49-F238E27FC236}">
              <a16:creationId xmlns:a16="http://schemas.microsoft.com/office/drawing/2014/main" id="{4832CA6E-75B7-4C03-BFEA-BBBF9663955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18" name="Text Box 1">
          <a:extLst>
            <a:ext uri="{FF2B5EF4-FFF2-40B4-BE49-F238E27FC236}">
              <a16:creationId xmlns:a16="http://schemas.microsoft.com/office/drawing/2014/main" id="{E2966A0B-E20F-435B-B92F-5801CF390A1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id="{A9A1F1FE-D5C2-43FD-9705-BEA7C4F85AF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018C7ACB-1FC5-437B-8935-6AB188FBFF7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21" name="Text Box 1">
          <a:extLst>
            <a:ext uri="{FF2B5EF4-FFF2-40B4-BE49-F238E27FC236}">
              <a16:creationId xmlns:a16="http://schemas.microsoft.com/office/drawing/2014/main" id="{8569216C-B83A-4B1D-8DAA-D49AEA6C23C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22" name="Text Box 1">
          <a:extLst>
            <a:ext uri="{FF2B5EF4-FFF2-40B4-BE49-F238E27FC236}">
              <a16:creationId xmlns:a16="http://schemas.microsoft.com/office/drawing/2014/main" id="{E0C0650A-8AF0-47D7-B1E2-7B892AA78D5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23" name="Text Box 1">
          <a:extLst>
            <a:ext uri="{FF2B5EF4-FFF2-40B4-BE49-F238E27FC236}">
              <a16:creationId xmlns:a16="http://schemas.microsoft.com/office/drawing/2014/main" id="{3C056137-1520-47BD-867B-6FC8A3C49B2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7ABBC232-55AD-454A-9074-E387B4663B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225" name="Text Box 1">
          <a:extLst>
            <a:ext uri="{FF2B5EF4-FFF2-40B4-BE49-F238E27FC236}">
              <a16:creationId xmlns:a16="http://schemas.microsoft.com/office/drawing/2014/main" id="{C4FEE434-D6A0-4E0A-9F5E-810292EDA2A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26" name="Text Box 1">
          <a:extLst>
            <a:ext uri="{FF2B5EF4-FFF2-40B4-BE49-F238E27FC236}">
              <a16:creationId xmlns:a16="http://schemas.microsoft.com/office/drawing/2014/main" id="{9C975ACF-59A1-4BC3-B058-F5CD7879B89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id="{B95E107D-0F42-4127-A610-3B0318EE3E3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F379578C-B11C-4895-B0CB-D063EB88384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29" name="Text Box 1">
          <a:extLst>
            <a:ext uri="{FF2B5EF4-FFF2-40B4-BE49-F238E27FC236}">
              <a16:creationId xmlns:a16="http://schemas.microsoft.com/office/drawing/2014/main" id="{AC9C1414-2A4B-487D-A0CB-70FF49ACA9A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30" name="Text Box 1">
          <a:extLst>
            <a:ext uri="{FF2B5EF4-FFF2-40B4-BE49-F238E27FC236}">
              <a16:creationId xmlns:a16="http://schemas.microsoft.com/office/drawing/2014/main" id="{410A01BB-A843-4FFB-A3B3-F78D8E6F2D3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31" name="Text Box 1">
          <a:extLst>
            <a:ext uri="{FF2B5EF4-FFF2-40B4-BE49-F238E27FC236}">
              <a16:creationId xmlns:a16="http://schemas.microsoft.com/office/drawing/2014/main" id="{CD813122-727C-46B4-8A3D-0A33ED96AA4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C48F6CE5-E0DB-4B4A-A418-CF10F61181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id="{1988EC35-9531-43CE-AA0F-DCD49E42946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34" name="Text Box 1">
          <a:extLst>
            <a:ext uri="{FF2B5EF4-FFF2-40B4-BE49-F238E27FC236}">
              <a16:creationId xmlns:a16="http://schemas.microsoft.com/office/drawing/2014/main" id="{37094A87-4A6C-4EBF-8083-B19D945B4A6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id="{403B9429-DFD2-47EE-92E8-BB7E201CF6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81C0BAC4-4737-450D-8D0D-D46C472B67E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37" name="Text Box 1">
          <a:extLst>
            <a:ext uri="{FF2B5EF4-FFF2-40B4-BE49-F238E27FC236}">
              <a16:creationId xmlns:a16="http://schemas.microsoft.com/office/drawing/2014/main" id="{9433DDC2-D2F9-4924-9D78-CC8254D2922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38" name="Text Box 1">
          <a:extLst>
            <a:ext uri="{FF2B5EF4-FFF2-40B4-BE49-F238E27FC236}">
              <a16:creationId xmlns:a16="http://schemas.microsoft.com/office/drawing/2014/main" id="{8FD17B37-7CEC-462E-973E-B543B93C92A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39" name="Text Box 1">
          <a:extLst>
            <a:ext uri="{FF2B5EF4-FFF2-40B4-BE49-F238E27FC236}">
              <a16:creationId xmlns:a16="http://schemas.microsoft.com/office/drawing/2014/main" id="{A9AA80D8-4675-4A96-AEA1-E96FF455557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CEB2C1E9-07B3-4734-9BFD-0B48F66B488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41" name="Text Box 1">
          <a:extLst>
            <a:ext uri="{FF2B5EF4-FFF2-40B4-BE49-F238E27FC236}">
              <a16:creationId xmlns:a16="http://schemas.microsoft.com/office/drawing/2014/main" id="{F0EDB0D0-D26B-4214-BC05-B03166F3DA8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42" name="Text Box 1">
          <a:extLst>
            <a:ext uri="{FF2B5EF4-FFF2-40B4-BE49-F238E27FC236}">
              <a16:creationId xmlns:a16="http://schemas.microsoft.com/office/drawing/2014/main" id="{6EA3DDA6-49F9-4F4A-AFC3-79C2D27924D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id="{DBD9FF31-74FA-425D-A78E-9A0D44FA3D5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1B968C1C-3B9A-4311-B428-BC669525EF7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45" name="Text Box 1">
          <a:extLst>
            <a:ext uri="{FF2B5EF4-FFF2-40B4-BE49-F238E27FC236}">
              <a16:creationId xmlns:a16="http://schemas.microsoft.com/office/drawing/2014/main" id="{54DB5418-7B4F-499B-B05A-6D41498417C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46" name="Text Box 1">
          <a:extLst>
            <a:ext uri="{FF2B5EF4-FFF2-40B4-BE49-F238E27FC236}">
              <a16:creationId xmlns:a16="http://schemas.microsoft.com/office/drawing/2014/main" id="{484645E9-B8B0-4681-8CAC-740A0E497F6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47" name="Text Box 1">
          <a:extLst>
            <a:ext uri="{FF2B5EF4-FFF2-40B4-BE49-F238E27FC236}">
              <a16:creationId xmlns:a16="http://schemas.microsoft.com/office/drawing/2014/main" id="{551D1C67-5EC4-4533-98F4-A4DA63FD32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2AB53239-D7C3-4B0E-965F-351ADF5B9DA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49" name="Text Box 1">
          <a:extLst>
            <a:ext uri="{FF2B5EF4-FFF2-40B4-BE49-F238E27FC236}">
              <a16:creationId xmlns:a16="http://schemas.microsoft.com/office/drawing/2014/main" id="{F716776A-2018-43AA-BC8C-6B619D187E9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0" name="Text Box 1">
          <a:extLst>
            <a:ext uri="{FF2B5EF4-FFF2-40B4-BE49-F238E27FC236}">
              <a16:creationId xmlns:a16="http://schemas.microsoft.com/office/drawing/2014/main" id="{650DB599-F4A6-4BFA-B060-46A7B3E63A3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id="{C1B8CE8E-E5CB-4C03-81BE-E74BEF7E817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57D67A03-9587-4ADC-B6C5-90C9CE0C42F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id="{51B5F2D8-FDDC-44C4-9CC7-E62B33D6083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4" name="Text Box 1">
          <a:extLst>
            <a:ext uri="{FF2B5EF4-FFF2-40B4-BE49-F238E27FC236}">
              <a16:creationId xmlns:a16="http://schemas.microsoft.com/office/drawing/2014/main" id="{9CD83619-7D9D-4E9D-BFF1-CF57B334865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E82547B9-FC3E-4FAF-A10F-3B2D9A1498D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6" name="Text Box 1">
          <a:extLst>
            <a:ext uri="{FF2B5EF4-FFF2-40B4-BE49-F238E27FC236}">
              <a16:creationId xmlns:a16="http://schemas.microsoft.com/office/drawing/2014/main" id="{031A3156-6082-4CD3-A819-78BC2501008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7" name="Text Box 1">
          <a:extLst>
            <a:ext uri="{FF2B5EF4-FFF2-40B4-BE49-F238E27FC236}">
              <a16:creationId xmlns:a16="http://schemas.microsoft.com/office/drawing/2014/main" id="{EBB63626-1F88-4259-9499-D35CCA4A080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8" name="Text Box 1">
          <a:extLst>
            <a:ext uri="{FF2B5EF4-FFF2-40B4-BE49-F238E27FC236}">
              <a16:creationId xmlns:a16="http://schemas.microsoft.com/office/drawing/2014/main" id="{3B817882-34C2-4E78-BC4E-8301180F3B0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A42FFCFE-4E43-49D9-8880-6B7536BC95D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60" name="Text Box 1">
          <a:extLst>
            <a:ext uri="{FF2B5EF4-FFF2-40B4-BE49-F238E27FC236}">
              <a16:creationId xmlns:a16="http://schemas.microsoft.com/office/drawing/2014/main" id="{80FBE56F-21A9-4DFE-BE7D-F5F6D47A043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61" name="Text Box 1">
          <a:extLst>
            <a:ext uri="{FF2B5EF4-FFF2-40B4-BE49-F238E27FC236}">
              <a16:creationId xmlns:a16="http://schemas.microsoft.com/office/drawing/2014/main" id="{265917AC-B95C-4BC8-857D-DB812DA45A2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62" name="Text Box 1">
          <a:extLst>
            <a:ext uri="{FF2B5EF4-FFF2-40B4-BE49-F238E27FC236}">
              <a16:creationId xmlns:a16="http://schemas.microsoft.com/office/drawing/2014/main" id="{342D5FB4-7FF6-4E02-98D6-BBBF7FCCD0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626ABD64-5B11-412C-81E5-DB3F2E9A8FB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64" name="Text Box 1">
          <a:extLst>
            <a:ext uri="{FF2B5EF4-FFF2-40B4-BE49-F238E27FC236}">
              <a16:creationId xmlns:a16="http://schemas.microsoft.com/office/drawing/2014/main" id="{5FA98434-E137-4774-9FFE-CE6EE867BD8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265" name="Text Box 1">
          <a:extLst>
            <a:ext uri="{FF2B5EF4-FFF2-40B4-BE49-F238E27FC236}">
              <a16:creationId xmlns:a16="http://schemas.microsoft.com/office/drawing/2014/main" id="{75E5AFB1-8077-4ADF-9959-7387C5FED77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66" name="Text Box 1">
          <a:extLst>
            <a:ext uri="{FF2B5EF4-FFF2-40B4-BE49-F238E27FC236}">
              <a16:creationId xmlns:a16="http://schemas.microsoft.com/office/drawing/2014/main" id="{71DFEF7E-8619-4A37-9BFE-3861E0D0929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FFCE6057-FB23-4B03-9BA6-0A575892092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68" name="Text Box 1">
          <a:extLst>
            <a:ext uri="{FF2B5EF4-FFF2-40B4-BE49-F238E27FC236}">
              <a16:creationId xmlns:a16="http://schemas.microsoft.com/office/drawing/2014/main" id="{8BD0480D-F1E8-4D85-B6F1-86846A87BA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9" name="Text Box 1">
          <a:extLst>
            <a:ext uri="{FF2B5EF4-FFF2-40B4-BE49-F238E27FC236}">
              <a16:creationId xmlns:a16="http://schemas.microsoft.com/office/drawing/2014/main" id="{9EC8C545-0BEC-413C-A3D1-898FB4EC437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70" name="Text Box 1">
          <a:extLst>
            <a:ext uri="{FF2B5EF4-FFF2-40B4-BE49-F238E27FC236}">
              <a16:creationId xmlns:a16="http://schemas.microsoft.com/office/drawing/2014/main" id="{0853A7A5-7800-4D7A-8B37-32C395F39A0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84959ADC-1090-4BCE-AC7E-B060668D69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72" name="Text Box 1">
          <a:extLst>
            <a:ext uri="{FF2B5EF4-FFF2-40B4-BE49-F238E27FC236}">
              <a16:creationId xmlns:a16="http://schemas.microsoft.com/office/drawing/2014/main" id="{8EB586CA-F96D-4BD2-90D0-DD181AEE54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73" name="Text Box 1">
          <a:extLst>
            <a:ext uri="{FF2B5EF4-FFF2-40B4-BE49-F238E27FC236}">
              <a16:creationId xmlns:a16="http://schemas.microsoft.com/office/drawing/2014/main" id="{9A24BCCF-B18F-40E9-ACE1-DEB05087078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74" name="Text Box 1">
          <a:extLst>
            <a:ext uri="{FF2B5EF4-FFF2-40B4-BE49-F238E27FC236}">
              <a16:creationId xmlns:a16="http://schemas.microsoft.com/office/drawing/2014/main" id="{9A9AC131-BB5B-43AC-A427-2BA1235ED4B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042015F3-6DA4-4CA2-97D1-F1BF4923F3B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76" name="Text Box 1">
          <a:extLst>
            <a:ext uri="{FF2B5EF4-FFF2-40B4-BE49-F238E27FC236}">
              <a16:creationId xmlns:a16="http://schemas.microsoft.com/office/drawing/2014/main" id="{9A266EE0-9489-47B1-B64B-D2A4C2C1F88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77" name="Text Box 1">
          <a:extLst>
            <a:ext uri="{FF2B5EF4-FFF2-40B4-BE49-F238E27FC236}">
              <a16:creationId xmlns:a16="http://schemas.microsoft.com/office/drawing/2014/main" id="{DFFFBD23-A7BF-4833-8550-74C6883BA56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78" name="Text Box 1">
          <a:extLst>
            <a:ext uri="{FF2B5EF4-FFF2-40B4-BE49-F238E27FC236}">
              <a16:creationId xmlns:a16="http://schemas.microsoft.com/office/drawing/2014/main" id="{96AF0C1A-407F-419E-B487-D8FA6C86AD4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E6795336-83BC-4562-9FA5-D2721656E3A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80" name="Text Box 1">
          <a:extLst>
            <a:ext uri="{FF2B5EF4-FFF2-40B4-BE49-F238E27FC236}">
              <a16:creationId xmlns:a16="http://schemas.microsoft.com/office/drawing/2014/main" id="{97132809-DB2A-46BC-90C0-A870D2E0C90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81" name="Text Box 1">
          <a:extLst>
            <a:ext uri="{FF2B5EF4-FFF2-40B4-BE49-F238E27FC236}">
              <a16:creationId xmlns:a16="http://schemas.microsoft.com/office/drawing/2014/main" id="{B724DC9F-6CBF-4416-BC14-BF312BD373B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82" name="Text Box 1">
          <a:extLst>
            <a:ext uri="{FF2B5EF4-FFF2-40B4-BE49-F238E27FC236}">
              <a16:creationId xmlns:a16="http://schemas.microsoft.com/office/drawing/2014/main" id="{289610E4-42F4-45F9-A6F2-ACC0B8EED0D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8327AC31-4369-4081-8F40-64DEDB2DB1B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84" name="Text Box 1">
          <a:extLst>
            <a:ext uri="{FF2B5EF4-FFF2-40B4-BE49-F238E27FC236}">
              <a16:creationId xmlns:a16="http://schemas.microsoft.com/office/drawing/2014/main" id="{A1EA7C4E-22AC-42B5-B677-9694CD42ED6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85" name="Text Box 1">
          <a:extLst>
            <a:ext uri="{FF2B5EF4-FFF2-40B4-BE49-F238E27FC236}">
              <a16:creationId xmlns:a16="http://schemas.microsoft.com/office/drawing/2014/main" id="{B02A40D0-3B5E-4AF0-B772-46163670B5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86" name="Text Box 1">
          <a:extLst>
            <a:ext uri="{FF2B5EF4-FFF2-40B4-BE49-F238E27FC236}">
              <a16:creationId xmlns:a16="http://schemas.microsoft.com/office/drawing/2014/main" id="{BE70F0DB-A267-42A2-BADF-2B60EB92231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691824F4-40C6-4FAD-BA15-AA9DE70B093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88" name="Text Box 1">
          <a:extLst>
            <a:ext uri="{FF2B5EF4-FFF2-40B4-BE49-F238E27FC236}">
              <a16:creationId xmlns:a16="http://schemas.microsoft.com/office/drawing/2014/main" id="{8273368B-5C49-486E-95D9-4F4042275E3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89" name="Text Box 1">
          <a:extLst>
            <a:ext uri="{FF2B5EF4-FFF2-40B4-BE49-F238E27FC236}">
              <a16:creationId xmlns:a16="http://schemas.microsoft.com/office/drawing/2014/main" id="{2403A331-F4B4-4B37-B5D8-7C9BF3FDAB7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90" name="Text Box 1">
          <a:extLst>
            <a:ext uri="{FF2B5EF4-FFF2-40B4-BE49-F238E27FC236}">
              <a16:creationId xmlns:a16="http://schemas.microsoft.com/office/drawing/2014/main" id="{1E236E50-BE70-4918-BF47-D263E32B646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FF361924-5E52-44D2-9225-733B6A64FB3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92" name="Text Box 1">
          <a:extLst>
            <a:ext uri="{FF2B5EF4-FFF2-40B4-BE49-F238E27FC236}">
              <a16:creationId xmlns:a16="http://schemas.microsoft.com/office/drawing/2014/main" id="{0D1C688C-B887-4077-B79E-F55681EEFF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id="{339CF916-E621-4A0F-BEBB-CE83D500D34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94" name="Text Box 1">
          <a:extLst>
            <a:ext uri="{FF2B5EF4-FFF2-40B4-BE49-F238E27FC236}">
              <a16:creationId xmlns:a16="http://schemas.microsoft.com/office/drawing/2014/main" id="{E57FF748-DA06-4B17-A1F1-76CE348D1D5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6C3ED96E-D0E1-46D4-9FDD-FDCD32C6F04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96" name="Text Box 1">
          <a:extLst>
            <a:ext uri="{FF2B5EF4-FFF2-40B4-BE49-F238E27FC236}">
              <a16:creationId xmlns:a16="http://schemas.microsoft.com/office/drawing/2014/main" id="{9D6018EE-1EC9-47F1-9F8C-1140B1DD86D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297" name="Text Box 1">
          <a:extLst>
            <a:ext uri="{FF2B5EF4-FFF2-40B4-BE49-F238E27FC236}">
              <a16:creationId xmlns:a16="http://schemas.microsoft.com/office/drawing/2014/main" id="{0CC48117-4F52-45DD-85A6-71C1CBBA2B3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298" name="Text Box 1">
          <a:extLst>
            <a:ext uri="{FF2B5EF4-FFF2-40B4-BE49-F238E27FC236}">
              <a16:creationId xmlns:a16="http://schemas.microsoft.com/office/drawing/2014/main" id="{C48D7380-8173-414F-8C39-CF9DD6C4347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2A20B45A-8841-4480-B2E3-8845B7FDE5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00" name="Text Box 1">
          <a:extLst>
            <a:ext uri="{FF2B5EF4-FFF2-40B4-BE49-F238E27FC236}">
              <a16:creationId xmlns:a16="http://schemas.microsoft.com/office/drawing/2014/main" id="{D840FF88-A425-42B7-B30C-8906BFE0D7B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01" name="Text Box 1">
          <a:extLst>
            <a:ext uri="{FF2B5EF4-FFF2-40B4-BE49-F238E27FC236}">
              <a16:creationId xmlns:a16="http://schemas.microsoft.com/office/drawing/2014/main" id="{184B5029-C341-46B9-A327-C9143CA1E0A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02" name="Text Box 1">
          <a:extLst>
            <a:ext uri="{FF2B5EF4-FFF2-40B4-BE49-F238E27FC236}">
              <a16:creationId xmlns:a16="http://schemas.microsoft.com/office/drawing/2014/main" id="{3CB66235-B9DB-4D74-875C-E42E80020DF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4718DC84-7E72-400C-B1E4-4E9AF39D7AB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04" name="Text Box 1">
          <a:extLst>
            <a:ext uri="{FF2B5EF4-FFF2-40B4-BE49-F238E27FC236}">
              <a16:creationId xmlns:a16="http://schemas.microsoft.com/office/drawing/2014/main" id="{A6EE36C0-14FD-455C-B84C-E180D7D296D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05" name="Text Box 1">
          <a:extLst>
            <a:ext uri="{FF2B5EF4-FFF2-40B4-BE49-F238E27FC236}">
              <a16:creationId xmlns:a16="http://schemas.microsoft.com/office/drawing/2014/main" id="{7DD44A58-EF1E-4F42-A133-1A065C62D0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06" name="Text Box 1">
          <a:extLst>
            <a:ext uri="{FF2B5EF4-FFF2-40B4-BE49-F238E27FC236}">
              <a16:creationId xmlns:a16="http://schemas.microsoft.com/office/drawing/2014/main" id="{0A3C3DAE-0535-43C8-BCD1-54773CCEAEC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96C84C68-7FAF-4DD7-A6FE-7304BFECA0E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08" name="Text Box 1">
          <a:extLst>
            <a:ext uri="{FF2B5EF4-FFF2-40B4-BE49-F238E27FC236}">
              <a16:creationId xmlns:a16="http://schemas.microsoft.com/office/drawing/2014/main" id="{B1768799-2E09-4979-BB92-8B5B519F217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09" name="Text Box 1">
          <a:extLst>
            <a:ext uri="{FF2B5EF4-FFF2-40B4-BE49-F238E27FC236}">
              <a16:creationId xmlns:a16="http://schemas.microsoft.com/office/drawing/2014/main" id="{AC08462E-A0B8-4F1E-9B73-5CD9FC1DC4C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310" name="Text Box 1">
          <a:extLst>
            <a:ext uri="{FF2B5EF4-FFF2-40B4-BE49-F238E27FC236}">
              <a16:creationId xmlns:a16="http://schemas.microsoft.com/office/drawing/2014/main" id="{214FCBA9-6969-4043-A306-25E694FC17D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35428065-0402-40A5-8147-2E079D9AE1E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312" name="Text Box 1">
          <a:extLst>
            <a:ext uri="{FF2B5EF4-FFF2-40B4-BE49-F238E27FC236}">
              <a16:creationId xmlns:a16="http://schemas.microsoft.com/office/drawing/2014/main" id="{9ADF7054-1688-4B57-92E7-B24739468EB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313" name="Text Box 1">
          <a:extLst>
            <a:ext uri="{FF2B5EF4-FFF2-40B4-BE49-F238E27FC236}">
              <a16:creationId xmlns:a16="http://schemas.microsoft.com/office/drawing/2014/main" id="{534993FB-89BF-45EC-B94C-CFD64874C38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14" name="Text Box 1">
          <a:extLst>
            <a:ext uri="{FF2B5EF4-FFF2-40B4-BE49-F238E27FC236}">
              <a16:creationId xmlns:a16="http://schemas.microsoft.com/office/drawing/2014/main" id="{7F5E1676-F8DC-4E50-A253-211DC3294BD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C2960A74-F6CD-431D-A33E-490B873BCF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16" name="Text Box 1">
          <a:extLst>
            <a:ext uri="{FF2B5EF4-FFF2-40B4-BE49-F238E27FC236}">
              <a16:creationId xmlns:a16="http://schemas.microsoft.com/office/drawing/2014/main" id="{E04D92CD-7B23-46FD-99A6-40633E17711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17" name="Text Box 1">
          <a:extLst>
            <a:ext uri="{FF2B5EF4-FFF2-40B4-BE49-F238E27FC236}">
              <a16:creationId xmlns:a16="http://schemas.microsoft.com/office/drawing/2014/main" id="{687837A6-ACC7-4B12-9C96-502D9E2D718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18" name="Text Box 1">
          <a:extLst>
            <a:ext uri="{FF2B5EF4-FFF2-40B4-BE49-F238E27FC236}">
              <a16:creationId xmlns:a16="http://schemas.microsoft.com/office/drawing/2014/main" id="{1D807775-9BAD-4C83-99B7-E96CB914B23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29FE36F5-D734-4710-8D3D-656AF0641B0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20" name="Text Box 1">
          <a:extLst>
            <a:ext uri="{FF2B5EF4-FFF2-40B4-BE49-F238E27FC236}">
              <a16:creationId xmlns:a16="http://schemas.microsoft.com/office/drawing/2014/main" id="{0B9969AB-DD32-4C57-9117-97471D41A29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21" name="Text Box 1">
          <a:extLst>
            <a:ext uri="{FF2B5EF4-FFF2-40B4-BE49-F238E27FC236}">
              <a16:creationId xmlns:a16="http://schemas.microsoft.com/office/drawing/2014/main" id="{90C66542-1AE1-4F08-AA98-9C6A1EB2901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22" name="Text Box 1">
          <a:extLst>
            <a:ext uri="{FF2B5EF4-FFF2-40B4-BE49-F238E27FC236}">
              <a16:creationId xmlns:a16="http://schemas.microsoft.com/office/drawing/2014/main" id="{1F78E098-EA6F-43F8-B0E0-F78A3F8767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E45593B1-D7BE-467C-892A-02C48733138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24" name="Text Box 1">
          <a:extLst>
            <a:ext uri="{FF2B5EF4-FFF2-40B4-BE49-F238E27FC236}">
              <a16:creationId xmlns:a16="http://schemas.microsoft.com/office/drawing/2014/main" id="{C5DB08F3-93F4-4BEC-85A4-C95621745E4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25" name="Text Box 1">
          <a:extLst>
            <a:ext uri="{FF2B5EF4-FFF2-40B4-BE49-F238E27FC236}">
              <a16:creationId xmlns:a16="http://schemas.microsoft.com/office/drawing/2014/main" id="{D8D73177-3E93-4000-9361-74C09C2B897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26" name="Text Box 1">
          <a:extLst>
            <a:ext uri="{FF2B5EF4-FFF2-40B4-BE49-F238E27FC236}">
              <a16:creationId xmlns:a16="http://schemas.microsoft.com/office/drawing/2014/main" id="{EAA451DE-8467-4AA8-B9B4-D569FF3D9C3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5FC740FB-A482-4DC6-8D8E-1CC80096D42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28" name="Text Box 1">
          <a:extLst>
            <a:ext uri="{FF2B5EF4-FFF2-40B4-BE49-F238E27FC236}">
              <a16:creationId xmlns:a16="http://schemas.microsoft.com/office/drawing/2014/main" id="{D7D5B066-4332-4069-BAE2-909D24DA87A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29" name="Text Box 1">
          <a:extLst>
            <a:ext uri="{FF2B5EF4-FFF2-40B4-BE49-F238E27FC236}">
              <a16:creationId xmlns:a16="http://schemas.microsoft.com/office/drawing/2014/main" id="{4D66431A-169F-47D5-9A1F-26A9F71E9D4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30" name="Text Box 1">
          <a:extLst>
            <a:ext uri="{FF2B5EF4-FFF2-40B4-BE49-F238E27FC236}">
              <a16:creationId xmlns:a16="http://schemas.microsoft.com/office/drawing/2014/main" id="{5B4501B9-026D-43E4-B683-AC3615B2AB1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33153CE0-93B8-4B96-9069-72B64A92B05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32" name="Text Box 1">
          <a:extLst>
            <a:ext uri="{FF2B5EF4-FFF2-40B4-BE49-F238E27FC236}">
              <a16:creationId xmlns:a16="http://schemas.microsoft.com/office/drawing/2014/main" id="{2B6C970C-6EBF-4905-84D4-EE7CCD86A0D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33" name="Text Box 1">
          <a:extLst>
            <a:ext uri="{FF2B5EF4-FFF2-40B4-BE49-F238E27FC236}">
              <a16:creationId xmlns:a16="http://schemas.microsoft.com/office/drawing/2014/main" id="{766AA21D-5402-48C1-9DB4-CD8450BC391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34" name="Text Box 1">
          <a:extLst>
            <a:ext uri="{FF2B5EF4-FFF2-40B4-BE49-F238E27FC236}">
              <a16:creationId xmlns:a16="http://schemas.microsoft.com/office/drawing/2014/main" id="{C8F464BD-F00D-4914-93BA-8F31101C384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62B9B395-1529-40F0-A8A2-C4C0A34AA9C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36" name="Text Box 1">
          <a:extLst>
            <a:ext uri="{FF2B5EF4-FFF2-40B4-BE49-F238E27FC236}">
              <a16:creationId xmlns:a16="http://schemas.microsoft.com/office/drawing/2014/main" id="{11EA41C2-6B5F-40EF-B24E-F53CC7F72F3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37" name="Text Box 1">
          <a:extLst>
            <a:ext uri="{FF2B5EF4-FFF2-40B4-BE49-F238E27FC236}">
              <a16:creationId xmlns:a16="http://schemas.microsoft.com/office/drawing/2014/main" id="{509E3050-B443-4CA6-A425-F9A6A9F56F4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38" name="Text Box 1">
          <a:extLst>
            <a:ext uri="{FF2B5EF4-FFF2-40B4-BE49-F238E27FC236}">
              <a16:creationId xmlns:a16="http://schemas.microsoft.com/office/drawing/2014/main" id="{F3A770F8-A56F-48AA-B8C3-8C5380D8A99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6203766B-E8DE-43C0-8BC0-B6778FCFFE4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0" name="Text Box 1">
          <a:extLst>
            <a:ext uri="{FF2B5EF4-FFF2-40B4-BE49-F238E27FC236}">
              <a16:creationId xmlns:a16="http://schemas.microsoft.com/office/drawing/2014/main" id="{266C67C8-EDFE-4F2B-829A-808516154CC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1" name="Text Box 1">
          <a:extLst>
            <a:ext uri="{FF2B5EF4-FFF2-40B4-BE49-F238E27FC236}">
              <a16:creationId xmlns:a16="http://schemas.microsoft.com/office/drawing/2014/main" id="{B61AE83E-81A2-4AF9-9234-95937C47663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2" name="Text Box 1">
          <a:extLst>
            <a:ext uri="{FF2B5EF4-FFF2-40B4-BE49-F238E27FC236}">
              <a16:creationId xmlns:a16="http://schemas.microsoft.com/office/drawing/2014/main" id="{4A7D64B0-7F77-4BBC-9CE3-BF37CB4639F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833B64F8-3E0E-494C-9A7D-616C7D91AB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4" name="Text Box 1">
          <a:extLst>
            <a:ext uri="{FF2B5EF4-FFF2-40B4-BE49-F238E27FC236}">
              <a16:creationId xmlns:a16="http://schemas.microsoft.com/office/drawing/2014/main" id="{AF1C85E3-115D-4249-914E-316ED19089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5" name="Text Box 1">
          <a:extLst>
            <a:ext uri="{FF2B5EF4-FFF2-40B4-BE49-F238E27FC236}">
              <a16:creationId xmlns:a16="http://schemas.microsoft.com/office/drawing/2014/main" id="{C610410F-77B0-4466-942C-991502BAE17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6" name="Text Box 1">
          <a:extLst>
            <a:ext uri="{FF2B5EF4-FFF2-40B4-BE49-F238E27FC236}">
              <a16:creationId xmlns:a16="http://schemas.microsoft.com/office/drawing/2014/main" id="{AD1A907A-622D-4D39-B5E4-66D3CCF550A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A2810BC1-84C3-4A33-AB12-091545E1C0B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85DA0427-0F09-4B0A-B53B-98A041141B0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49" name="Text Box 1">
          <a:extLst>
            <a:ext uri="{FF2B5EF4-FFF2-40B4-BE49-F238E27FC236}">
              <a16:creationId xmlns:a16="http://schemas.microsoft.com/office/drawing/2014/main" id="{C43C5BF5-76AA-45BE-A9AA-2D1B33D60EA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3DFB7608-FEC3-4237-81C4-2777B613057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51" name="Text Box 1">
          <a:extLst>
            <a:ext uri="{FF2B5EF4-FFF2-40B4-BE49-F238E27FC236}">
              <a16:creationId xmlns:a16="http://schemas.microsoft.com/office/drawing/2014/main" id="{137EBDDA-9489-4C4C-B000-3DBAD59B4A2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52" name="Text Box 1">
          <a:extLst>
            <a:ext uri="{FF2B5EF4-FFF2-40B4-BE49-F238E27FC236}">
              <a16:creationId xmlns:a16="http://schemas.microsoft.com/office/drawing/2014/main" id="{E7251CD0-A417-4D24-8949-265B85A59AC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353" name="Text Box 1">
          <a:extLst>
            <a:ext uri="{FF2B5EF4-FFF2-40B4-BE49-F238E27FC236}">
              <a16:creationId xmlns:a16="http://schemas.microsoft.com/office/drawing/2014/main" id="{5FCFE01B-B60C-487B-9D17-FEA427D9471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89F67E45-5407-453D-A686-C092234D1F9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id="{0D0C752C-D83E-4E2C-8A2E-60A05E73E95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56" name="Text Box 1">
          <a:extLst>
            <a:ext uri="{FF2B5EF4-FFF2-40B4-BE49-F238E27FC236}">
              <a16:creationId xmlns:a16="http://schemas.microsoft.com/office/drawing/2014/main" id="{FD5571A1-D394-48FA-BB9B-6AA886252F2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57" name="Text Box 1">
          <a:extLst>
            <a:ext uri="{FF2B5EF4-FFF2-40B4-BE49-F238E27FC236}">
              <a16:creationId xmlns:a16="http://schemas.microsoft.com/office/drawing/2014/main" id="{45A71EC4-337E-4E31-9532-63C4B447536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62880F45-25EA-470E-8A7C-4A03ED240F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59" name="Text Box 1">
          <a:extLst>
            <a:ext uri="{FF2B5EF4-FFF2-40B4-BE49-F238E27FC236}">
              <a16:creationId xmlns:a16="http://schemas.microsoft.com/office/drawing/2014/main" id="{2584C59B-AC98-4E7B-95E7-E4BB6092B98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60" name="Text Box 1">
          <a:extLst>
            <a:ext uri="{FF2B5EF4-FFF2-40B4-BE49-F238E27FC236}">
              <a16:creationId xmlns:a16="http://schemas.microsoft.com/office/drawing/2014/main" id="{05398A72-6EAF-4AE9-BD22-07AD79D4DAA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61" name="Text Box 1">
          <a:extLst>
            <a:ext uri="{FF2B5EF4-FFF2-40B4-BE49-F238E27FC236}">
              <a16:creationId xmlns:a16="http://schemas.microsoft.com/office/drawing/2014/main" id="{96881E25-1F3D-4C67-BDFF-DBCFE77C626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9BDFF0CD-21FE-400C-8F5B-EB9F2276DDA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id="{656B5E17-415C-4C07-AB7D-A380597AE3D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64" name="Text Box 1">
          <a:extLst>
            <a:ext uri="{FF2B5EF4-FFF2-40B4-BE49-F238E27FC236}">
              <a16:creationId xmlns:a16="http://schemas.microsoft.com/office/drawing/2014/main" id="{015E5CF7-D6D7-4339-9FC1-4149B1ABACD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65" name="Text Box 1">
          <a:extLst>
            <a:ext uri="{FF2B5EF4-FFF2-40B4-BE49-F238E27FC236}">
              <a16:creationId xmlns:a16="http://schemas.microsoft.com/office/drawing/2014/main" id="{A3F11164-B1C0-42D2-9AF7-D58E627A661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8DF3AAF8-BFA1-4C89-A599-EB8A802050B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67" name="Text Box 1">
          <a:extLst>
            <a:ext uri="{FF2B5EF4-FFF2-40B4-BE49-F238E27FC236}">
              <a16:creationId xmlns:a16="http://schemas.microsoft.com/office/drawing/2014/main" id="{094088AD-8490-4D0C-A166-228A483AA00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68" name="Text Box 1">
          <a:extLst>
            <a:ext uri="{FF2B5EF4-FFF2-40B4-BE49-F238E27FC236}">
              <a16:creationId xmlns:a16="http://schemas.microsoft.com/office/drawing/2014/main" id="{574F2CE9-0374-4251-AB53-2F3C9178058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69" name="Text Box 1">
          <a:extLst>
            <a:ext uri="{FF2B5EF4-FFF2-40B4-BE49-F238E27FC236}">
              <a16:creationId xmlns:a16="http://schemas.microsoft.com/office/drawing/2014/main" id="{8F9BE236-645B-4B4E-AB5C-DDA82EA786F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510534D7-6913-4BC0-B966-66B8A8E58B3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id="{BFA9B036-4DE5-4236-9A00-041FF3CFC6B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72" name="Text Box 1">
          <a:extLst>
            <a:ext uri="{FF2B5EF4-FFF2-40B4-BE49-F238E27FC236}">
              <a16:creationId xmlns:a16="http://schemas.microsoft.com/office/drawing/2014/main" id="{BEC3765D-E9E0-47ED-814A-405F7A45CD1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73" name="Text Box 1">
          <a:extLst>
            <a:ext uri="{FF2B5EF4-FFF2-40B4-BE49-F238E27FC236}">
              <a16:creationId xmlns:a16="http://schemas.microsoft.com/office/drawing/2014/main" id="{AEAEE265-9785-46C5-9456-CE3BC8F7B49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C119326F-7471-4498-8458-C86F8DE0083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75" name="Text Box 1">
          <a:extLst>
            <a:ext uri="{FF2B5EF4-FFF2-40B4-BE49-F238E27FC236}">
              <a16:creationId xmlns:a16="http://schemas.microsoft.com/office/drawing/2014/main" id="{AF418248-960C-4AF5-9BC3-734F85292C6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76" name="Text Box 1">
          <a:extLst>
            <a:ext uri="{FF2B5EF4-FFF2-40B4-BE49-F238E27FC236}">
              <a16:creationId xmlns:a16="http://schemas.microsoft.com/office/drawing/2014/main" id="{0EE1CAC7-D02A-495E-8EB0-9E814EBA956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77" name="Text Box 1">
          <a:extLst>
            <a:ext uri="{FF2B5EF4-FFF2-40B4-BE49-F238E27FC236}">
              <a16:creationId xmlns:a16="http://schemas.microsoft.com/office/drawing/2014/main" id="{10799069-1629-46A9-8AF0-2E6202A3650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DE631CCD-BDD5-4AD4-BBAC-F680DA411D9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id="{46E10278-7782-474F-9FF3-0EB079B5F7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80" name="Text Box 1">
          <a:extLst>
            <a:ext uri="{FF2B5EF4-FFF2-40B4-BE49-F238E27FC236}">
              <a16:creationId xmlns:a16="http://schemas.microsoft.com/office/drawing/2014/main" id="{131EA3B4-2198-452E-8042-217CCA9858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81" name="Text Box 1">
          <a:extLst>
            <a:ext uri="{FF2B5EF4-FFF2-40B4-BE49-F238E27FC236}">
              <a16:creationId xmlns:a16="http://schemas.microsoft.com/office/drawing/2014/main" id="{C44F2D56-FF91-4CE4-B00A-4194D989A61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BC7B132C-38D2-4084-A1FC-23268529376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83" name="Text Box 1">
          <a:extLst>
            <a:ext uri="{FF2B5EF4-FFF2-40B4-BE49-F238E27FC236}">
              <a16:creationId xmlns:a16="http://schemas.microsoft.com/office/drawing/2014/main" id="{37EC5FAD-8A1B-4618-B100-29DA6011EE4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84" name="Text Box 1">
          <a:extLst>
            <a:ext uri="{FF2B5EF4-FFF2-40B4-BE49-F238E27FC236}">
              <a16:creationId xmlns:a16="http://schemas.microsoft.com/office/drawing/2014/main" id="{E74AB3EE-87D0-41D8-978D-5BF6CEE122E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85" name="Text Box 1">
          <a:extLst>
            <a:ext uri="{FF2B5EF4-FFF2-40B4-BE49-F238E27FC236}">
              <a16:creationId xmlns:a16="http://schemas.microsoft.com/office/drawing/2014/main" id="{5B0A592B-4059-4B7D-BC16-B43885059C0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BFDC4041-47DB-4E23-8B59-0338C046FC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id="{D83E5C49-7230-4654-938B-34CA0566FBF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388" name="Text Box 1">
          <a:extLst>
            <a:ext uri="{FF2B5EF4-FFF2-40B4-BE49-F238E27FC236}">
              <a16:creationId xmlns:a16="http://schemas.microsoft.com/office/drawing/2014/main" id="{0B2DF127-4A2C-40F5-80DA-8681D32FD47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89" name="Text Box 1">
          <a:extLst>
            <a:ext uri="{FF2B5EF4-FFF2-40B4-BE49-F238E27FC236}">
              <a16:creationId xmlns:a16="http://schemas.microsoft.com/office/drawing/2014/main" id="{25504D4B-E76C-4BF1-913C-BD822012C18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C89E301B-5E3D-45FF-BD09-48A2424FC8C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91" name="Text Box 1">
          <a:extLst>
            <a:ext uri="{FF2B5EF4-FFF2-40B4-BE49-F238E27FC236}">
              <a16:creationId xmlns:a16="http://schemas.microsoft.com/office/drawing/2014/main" id="{A9D5B53C-93F4-46B4-AB5E-8B608B3AC45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92" name="Text Box 1">
          <a:extLst>
            <a:ext uri="{FF2B5EF4-FFF2-40B4-BE49-F238E27FC236}">
              <a16:creationId xmlns:a16="http://schemas.microsoft.com/office/drawing/2014/main" id="{5122B8FC-72EF-4D62-9481-B9631067444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4D914568-15A1-4245-950C-9FB7BA8F8C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80EFE2F5-0525-4FF0-9113-1FEEEC3BEA2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id="{F467D5D1-EE1D-40D5-82F0-54CDBA6954E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96" name="Text Box 1">
          <a:extLst>
            <a:ext uri="{FF2B5EF4-FFF2-40B4-BE49-F238E27FC236}">
              <a16:creationId xmlns:a16="http://schemas.microsoft.com/office/drawing/2014/main" id="{0DD7E2CD-950A-4D18-B9F2-76A3183D2BC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70C64811-CBB9-4428-8057-A8EFA08C84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398" name="Text Box 1">
          <a:extLst>
            <a:ext uri="{FF2B5EF4-FFF2-40B4-BE49-F238E27FC236}">
              <a16:creationId xmlns:a16="http://schemas.microsoft.com/office/drawing/2014/main" id="{1E911FA8-82DA-49F6-8124-23590A853B5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399" name="Text Box 1">
          <a:extLst>
            <a:ext uri="{FF2B5EF4-FFF2-40B4-BE49-F238E27FC236}">
              <a16:creationId xmlns:a16="http://schemas.microsoft.com/office/drawing/2014/main" id="{C473258D-249D-4F8A-AE47-67DDB8C04C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00" name="Text Box 1">
          <a:extLst>
            <a:ext uri="{FF2B5EF4-FFF2-40B4-BE49-F238E27FC236}">
              <a16:creationId xmlns:a16="http://schemas.microsoft.com/office/drawing/2014/main" id="{2D798BEB-FD13-4D81-BB37-A0F55D81D9B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2EDA2C38-C34E-4315-AF21-1810FB28B24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02" name="Text Box 1">
          <a:extLst>
            <a:ext uri="{FF2B5EF4-FFF2-40B4-BE49-F238E27FC236}">
              <a16:creationId xmlns:a16="http://schemas.microsoft.com/office/drawing/2014/main" id="{1D7E8EA8-C3F4-4F34-A553-526CB986572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id="{5C9A35E2-D413-4100-A82D-D1483ABED48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04" name="Text Box 1">
          <a:extLst>
            <a:ext uri="{FF2B5EF4-FFF2-40B4-BE49-F238E27FC236}">
              <a16:creationId xmlns:a16="http://schemas.microsoft.com/office/drawing/2014/main" id="{96ECCF16-BFC4-4621-978C-5627D303443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05D1E7D5-3896-484E-82DF-FB68A50637D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06" name="Text Box 1">
          <a:extLst>
            <a:ext uri="{FF2B5EF4-FFF2-40B4-BE49-F238E27FC236}">
              <a16:creationId xmlns:a16="http://schemas.microsoft.com/office/drawing/2014/main" id="{1A9310C3-77A6-45EB-84D9-FCC8FDF3F63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07" name="Text Box 1">
          <a:extLst>
            <a:ext uri="{FF2B5EF4-FFF2-40B4-BE49-F238E27FC236}">
              <a16:creationId xmlns:a16="http://schemas.microsoft.com/office/drawing/2014/main" id="{60CBEE87-D24D-4E7D-8EDE-CA4930894EE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08" name="Text Box 1">
          <a:extLst>
            <a:ext uri="{FF2B5EF4-FFF2-40B4-BE49-F238E27FC236}">
              <a16:creationId xmlns:a16="http://schemas.microsoft.com/office/drawing/2014/main" id="{C18B6BE5-2B76-4F98-909E-4E9B0502982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589A889D-2B67-44E2-BBB1-43EE4A8F5DE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id="{32936297-EDF0-48FC-99AE-22BB4AF1C1B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id="{E7C3EBF0-F4B7-4D7E-91C5-78A9A8F31EA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12" name="Text Box 1">
          <a:extLst>
            <a:ext uri="{FF2B5EF4-FFF2-40B4-BE49-F238E27FC236}">
              <a16:creationId xmlns:a16="http://schemas.microsoft.com/office/drawing/2014/main" id="{75CEFFD6-8051-478A-8B15-332DAE619B6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354095F5-E78A-4FDC-B61A-ED60EB569BF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14" name="Text Box 1">
          <a:extLst>
            <a:ext uri="{FF2B5EF4-FFF2-40B4-BE49-F238E27FC236}">
              <a16:creationId xmlns:a16="http://schemas.microsoft.com/office/drawing/2014/main" id="{B2DAD766-7A0A-4D1A-9352-1BC00286560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15" name="Text Box 1">
          <a:extLst>
            <a:ext uri="{FF2B5EF4-FFF2-40B4-BE49-F238E27FC236}">
              <a16:creationId xmlns:a16="http://schemas.microsoft.com/office/drawing/2014/main" id="{A8480182-1F74-4BB7-84B7-18071FB486D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16" name="Text Box 1">
          <a:extLst>
            <a:ext uri="{FF2B5EF4-FFF2-40B4-BE49-F238E27FC236}">
              <a16:creationId xmlns:a16="http://schemas.microsoft.com/office/drawing/2014/main" id="{89262F78-A86C-4330-B724-573D83B259D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AFB36521-09B9-44C1-8540-716A2D71E7E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18" name="Text Box 1">
          <a:extLst>
            <a:ext uri="{FF2B5EF4-FFF2-40B4-BE49-F238E27FC236}">
              <a16:creationId xmlns:a16="http://schemas.microsoft.com/office/drawing/2014/main" id="{0F8AB549-FF7E-4053-9EE3-BB4A76B5B61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id="{0BE9FF71-3DF4-4D86-91A6-BA8D9B98606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20" name="Text Box 1">
          <a:extLst>
            <a:ext uri="{FF2B5EF4-FFF2-40B4-BE49-F238E27FC236}">
              <a16:creationId xmlns:a16="http://schemas.microsoft.com/office/drawing/2014/main" id="{36175CB5-6BF5-4CDD-AAA0-C9AB45E4F58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9BF8C1D4-A79B-4B0E-83A1-ADD499A2521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22" name="Text Box 1">
          <a:extLst>
            <a:ext uri="{FF2B5EF4-FFF2-40B4-BE49-F238E27FC236}">
              <a16:creationId xmlns:a16="http://schemas.microsoft.com/office/drawing/2014/main" id="{94BCE317-1034-4CAE-82F6-27BACB1993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23" name="Text Box 1">
          <a:extLst>
            <a:ext uri="{FF2B5EF4-FFF2-40B4-BE49-F238E27FC236}">
              <a16:creationId xmlns:a16="http://schemas.microsoft.com/office/drawing/2014/main" id="{165FAA06-5589-471F-A3A5-DB45E1730A3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24" name="Text Box 1">
          <a:extLst>
            <a:ext uri="{FF2B5EF4-FFF2-40B4-BE49-F238E27FC236}">
              <a16:creationId xmlns:a16="http://schemas.microsoft.com/office/drawing/2014/main" id="{E471C528-C804-4597-8E85-BED9A20C693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FB0C1416-75EB-4F1E-8A33-4602F4F553A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26" name="Text Box 1">
          <a:extLst>
            <a:ext uri="{FF2B5EF4-FFF2-40B4-BE49-F238E27FC236}">
              <a16:creationId xmlns:a16="http://schemas.microsoft.com/office/drawing/2014/main" id="{26718D72-1DA8-4ED3-ACA6-8D198EDE094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id="{4C6822B3-0144-44BC-B4FE-F4BC29DD6B3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28" name="Text Box 1">
          <a:extLst>
            <a:ext uri="{FF2B5EF4-FFF2-40B4-BE49-F238E27FC236}">
              <a16:creationId xmlns:a16="http://schemas.microsoft.com/office/drawing/2014/main" id="{D47FC40C-077F-49E1-AFA7-E17B2415DED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4D8663EE-CA71-46B3-8C84-39A9CC1B218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id="{816CC7CD-EE5A-49D2-B9F9-FC8DA7695BE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31" name="Text Box 1">
          <a:extLst>
            <a:ext uri="{FF2B5EF4-FFF2-40B4-BE49-F238E27FC236}">
              <a16:creationId xmlns:a16="http://schemas.microsoft.com/office/drawing/2014/main" id="{3598D88B-886C-43CF-9E4E-F6FE14DA635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32" name="Text Box 1">
          <a:extLst>
            <a:ext uri="{FF2B5EF4-FFF2-40B4-BE49-F238E27FC236}">
              <a16:creationId xmlns:a16="http://schemas.microsoft.com/office/drawing/2014/main" id="{B8334176-AE99-49CA-991D-C3B4FA5FC5E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3045D9B2-5607-45B0-A380-01BD2D7934B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34" name="Text Box 1">
          <a:extLst>
            <a:ext uri="{FF2B5EF4-FFF2-40B4-BE49-F238E27FC236}">
              <a16:creationId xmlns:a16="http://schemas.microsoft.com/office/drawing/2014/main" id="{362FB7AD-37C7-4443-ADA6-DB0E6241A66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id="{F5AA9084-76DB-4507-BA46-18275066F81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36" name="Text Box 1">
          <a:extLst>
            <a:ext uri="{FF2B5EF4-FFF2-40B4-BE49-F238E27FC236}">
              <a16:creationId xmlns:a16="http://schemas.microsoft.com/office/drawing/2014/main" id="{B2FD76B5-922F-4594-A445-D05F57D4D77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6CF9247E-8019-49FD-B887-A8CE4CDFBE5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38" name="Text Box 1">
          <a:extLst>
            <a:ext uri="{FF2B5EF4-FFF2-40B4-BE49-F238E27FC236}">
              <a16:creationId xmlns:a16="http://schemas.microsoft.com/office/drawing/2014/main" id="{89C72273-B6A9-4C78-A9EE-33EED999C5A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39" name="Text Box 1">
          <a:extLst>
            <a:ext uri="{FF2B5EF4-FFF2-40B4-BE49-F238E27FC236}">
              <a16:creationId xmlns:a16="http://schemas.microsoft.com/office/drawing/2014/main" id="{7C4529F6-1959-41B2-AA28-821EDFF2555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40" name="Text Box 1">
          <a:extLst>
            <a:ext uri="{FF2B5EF4-FFF2-40B4-BE49-F238E27FC236}">
              <a16:creationId xmlns:a16="http://schemas.microsoft.com/office/drawing/2014/main" id="{EAE20CFB-98A0-4E45-93E9-BF2889B550E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F8A3C43A-4C19-4D78-919A-88437C89FBE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42" name="Text Box 1">
          <a:extLst>
            <a:ext uri="{FF2B5EF4-FFF2-40B4-BE49-F238E27FC236}">
              <a16:creationId xmlns:a16="http://schemas.microsoft.com/office/drawing/2014/main" id="{4775610D-C9CE-4AE4-8A3E-C0CC00B2C13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id="{D544D6F3-9741-4249-9C9C-7B54D21234C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44" name="Text Box 1">
          <a:extLst>
            <a:ext uri="{FF2B5EF4-FFF2-40B4-BE49-F238E27FC236}">
              <a16:creationId xmlns:a16="http://schemas.microsoft.com/office/drawing/2014/main" id="{240F5CB1-FB22-4FEB-B5D0-980A72C93DC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616588DE-3765-4E87-ADA7-625BBC816A5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46" name="Text Box 1">
          <a:extLst>
            <a:ext uri="{FF2B5EF4-FFF2-40B4-BE49-F238E27FC236}">
              <a16:creationId xmlns:a16="http://schemas.microsoft.com/office/drawing/2014/main" id="{4DA83871-0CFF-43B2-AFDB-89A3EC25DEF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47" name="Text Box 1">
          <a:extLst>
            <a:ext uri="{FF2B5EF4-FFF2-40B4-BE49-F238E27FC236}">
              <a16:creationId xmlns:a16="http://schemas.microsoft.com/office/drawing/2014/main" id="{799393CC-2992-4A69-84F2-77075990BAA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48" name="Text Box 1">
          <a:extLst>
            <a:ext uri="{FF2B5EF4-FFF2-40B4-BE49-F238E27FC236}">
              <a16:creationId xmlns:a16="http://schemas.microsoft.com/office/drawing/2014/main" id="{1A20BDED-2780-4642-B56F-88B7E6EABF5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4E57C609-3FF2-41F3-A7DA-AF619D55C07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50" name="Text Box 1">
          <a:extLst>
            <a:ext uri="{FF2B5EF4-FFF2-40B4-BE49-F238E27FC236}">
              <a16:creationId xmlns:a16="http://schemas.microsoft.com/office/drawing/2014/main" id="{70152D10-965F-427D-A8FF-AC167B87BE7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id="{AAC659BA-6F2F-441A-88B9-5D1D6E1BA92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52" name="Text Box 1">
          <a:extLst>
            <a:ext uri="{FF2B5EF4-FFF2-40B4-BE49-F238E27FC236}">
              <a16:creationId xmlns:a16="http://schemas.microsoft.com/office/drawing/2014/main" id="{B6D255BF-5F60-4036-B505-A28A0C3EFE6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B789FCC8-30D2-4BB9-ABC1-B59F095350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54" name="Text Box 1">
          <a:extLst>
            <a:ext uri="{FF2B5EF4-FFF2-40B4-BE49-F238E27FC236}">
              <a16:creationId xmlns:a16="http://schemas.microsoft.com/office/drawing/2014/main" id="{CE376006-E1D5-4B96-A6A9-9383017A9C0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55" name="Text Box 1">
          <a:extLst>
            <a:ext uri="{FF2B5EF4-FFF2-40B4-BE49-F238E27FC236}">
              <a16:creationId xmlns:a16="http://schemas.microsoft.com/office/drawing/2014/main" id="{DD0DCE57-EF9E-42FD-9EC7-49CD8E5A3CC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56" name="Text Box 1">
          <a:extLst>
            <a:ext uri="{FF2B5EF4-FFF2-40B4-BE49-F238E27FC236}">
              <a16:creationId xmlns:a16="http://schemas.microsoft.com/office/drawing/2014/main" id="{296EAB83-8234-4AC6-AE46-C9879D4224A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A531AD83-7E5C-4EDB-8248-8960429F96D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58" name="Text Box 1">
          <a:extLst>
            <a:ext uri="{FF2B5EF4-FFF2-40B4-BE49-F238E27FC236}">
              <a16:creationId xmlns:a16="http://schemas.microsoft.com/office/drawing/2014/main" id="{B382FD9A-5AA8-4271-9533-72AA5699D25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id="{8F1F1EDF-190D-4760-816A-A5CDF7CE6D3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60" name="Text Box 1">
          <a:extLst>
            <a:ext uri="{FF2B5EF4-FFF2-40B4-BE49-F238E27FC236}">
              <a16:creationId xmlns:a16="http://schemas.microsoft.com/office/drawing/2014/main" id="{802A9180-9DE5-4E0E-A30C-C898D782995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25D9F4DB-746F-4057-B06C-D1D4C8690FB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62" name="Text Box 1">
          <a:extLst>
            <a:ext uri="{FF2B5EF4-FFF2-40B4-BE49-F238E27FC236}">
              <a16:creationId xmlns:a16="http://schemas.microsoft.com/office/drawing/2014/main" id="{41AF52FB-047C-4827-B0C7-BD6CFC988CA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63" name="Text Box 1">
          <a:extLst>
            <a:ext uri="{FF2B5EF4-FFF2-40B4-BE49-F238E27FC236}">
              <a16:creationId xmlns:a16="http://schemas.microsoft.com/office/drawing/2014/main" id="{D64EFD42-EBDC-4B98-B405-C1DBD501347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64" name="Text Box 1">
          <a:extLst>
            <a:ext uri="{FF2B5EF4-FFF2-40B4-BE49-F238E27FC236}">
              <a16:creationId xmlns:a16="http://schemas.microsoft.com/office/drawing/2014/main" id="{BACE3730-6B81-4EF8-AEB2-214FD3688C0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5C15E603-9FAD-485B-91F2-FDA7028ED0A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66" name="Text Box 1">
          <a:extLst>
            <a:ext uri="{FF2B5EF4-FFF2-40B4-BE49-F238E27FC236}">
              <a16:creationId xmlns:a16="http://schemas.microsoft.com/office/drawing/2014/main" id="{75EE12E9-B017-407A-AFEA-02DA71A092C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id="{40DC1583-4418-4E6D-AD77-1FC8211D3D1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68" name="Text Box 1">
          <a:extLst>
            <a:ext uri="{FF2B5EF4-FFF2-40B4-BE49-F238E27FC236}">
              <a16:creationId xmlns:a16="http://schemas.microsoft.com/office/drawing/2014/main" id="{D054F48C-FB30-4980-8440-AA990177791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ABC7F7F4-3740-4C21-8BA7-0C187BD53F0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70" name="Text Box 1">
          <a:extLst>
            <a:ext uri="{FF2B5EF4-FFF2-40B4-BE49-F238E27FC236}">
              <a16:creationId xmlns:a16="http://schemas.microsoft.com/office/drawing/2014/main" id="{4758CBF9-472B-470E-9E5C-6ED3E748AE6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71" name="Text Box 1">
          <a:extLst>
            <a:ext uri="{FF2B5EF4-FFF2-40B4-BE49-F238E27FC236}">
              <a16:creationId xmlns:a16="http://schemas.microsoft.com/office/drawing/2014/main" id="{C7DEE190-BD10-4572-A150-6E01D28ED6D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72" name="Text Box 1">
          <a:extLst>
            <a:ext uri="{FF2B5EF4-FFF2-40B4-BE49-F238E27FC236}">
              <a16:creationId xmlns:a16="http://schemas.microsoft.com/office/drawing/2014/main" id="{5814CE42-52BB-4206-91EA-6276C648849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A9C5B72E-020C-452E-B2F8-09B10A53D8B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74" name="Text Box 1">
          <a:extLst>
            <a:ext uri="{FF2B5EF4-FFF2-40B4-BE49-F238E27FC236}">
              <a16:creationId xmlns:a16="http://schemas.microsoft.com/office/drawing/2014/main" id="{9BEC332E-D2E8-4C22-B8A0-28537206BDA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id="{F324F2B6-8C9D-4571-AF28-07C3414921C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76" name="Text Box 1">
          <a:extLst>
            <a:ext uri="{FF2B5EF4-FFF2-40B4-BE49-F238E27FC236}">
              <a16:creationId xmlns:a16="http://schemas.microsoft.com/office/drawing/2014/main" id="{6AD61445-8C26-4649-B81F-5112D3317BB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C123E2B6-2794-433A-96BF-CDB34DD1270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78" name="Text Box 1">
          <a:extLst>
            <a:ext uri="{FF2B5EF4-FFF2-40B4-BE49-F238E27FC236}">
              <a16:creationId xmlns:a16="http://schemas.microsoft.com/office/drawing/2014/main" id="{56B3FD06-2018-41C6-A867-3B151DD7C76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79" name="Text Box 1">
          <a:extLst>
            <a:ext uri="{FF2B5EF4-FFF2-40B4-BE49-F238E27FC236}">
              <a16:creationId xmlns:a16="http://schemas.microsoft.com/office/drawing/2014/main" id="{4FA9EC3E-EE37-40A0-9E22-B8B1B45EDEA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80" name="Text Box 1">
          <a:extLst>
            <a:ext uri="{FF2B5EF4-FFF2-40B4-BE49-F238E27FC236}">
              <a16:creationId xmlns:a16="http://schemas.microsoft.com/office/drawing/2014/main" id="{5DA35F81-3603-4F69-AE1D-8FFA3CCBACF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CAA24D80-4F64-4BFF-BBFB-EF8781C603B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82" name="Text Box 1">
          <a:extLst>
            <a:ext uri="{FF2B5EF4-FFF2-40B4-BE49-F238E27FC236}">
              <a16:creationId xmlns:a16="http://schemas.microsoft.com/office/drawing/2014/main" id="{A2AA7A4D-9913-4037-8BBD-F9B0A49E458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id="{3F49C3C5-931F-4056-9E7E-D04A2C6AD66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484" name="Text Box 1">
          <a:extLst>
            <a:ext uri="{FF2B5EF4-FFF2-40B4-BE49-F238E27FC236}">
              <a16:creationId xmlns:a16="http://schemas.microsoft.com/office/drawing/2014/main" id="{240BAB3F-D368-4491-A15C-3DBC0F09267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BB2192BF-1272-4452-A3BA-3AFC67CF45C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86" name="Text Box 1">
          <a:extLst>
            <a:ext uri="{FF2B5EF4-FFF2-40B4-BE49-F238E27FC236}">
              <a16:creationId xmlns:a16="http://schemas.microsoft.com/office/drawing/2014/main" id="{182AE3B8-79B7-4734-93DE-488CB4008B2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87" name="Text Box 1">
          <a:extLst>
            <a:ext uri="{FF2B5EF4-FFF2-40B4-BE49-F238E27FC236}">
              <a16:creationId xmlns:a16="http://schemas.microsoft.com/office/drawing/2014/main" id="{739CF78F-D1AA-4BF3-94A0-D00099343F2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88" name="Text Box 1">
          <a:extLst>
            <a:ext uri="{FF2B5EF4-FFF2-40B4-BE49-F238E27FC236}">
              <a16:creationId xmlns:a16="http://schemas.microsoft.com/office/drawing/2014/main" id="{EDA71883-561C-4B4D-AFA3-B48A68A3A11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03730187-77DB-440C-BD3B-84AA0B713A5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0" name="Text Box 1">
          <a:extLst>
            <a:ext uri="{FF2B5EF4-FFF2-40B4-BE49-F238E27FC236}">
              <a16:creationId xmlns:a16="http://schemas.microsoft.com/office/drawing/2014/main" id="{15918678-3E27-4FAE-B240-B0415B8603E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id="{1F621DBD-639C-4489-ADB5-ACDC1FD4BB9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3DD4BC65-B151-47C5-BA6D-4A43BCFFB63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3" name="Text Box 1">
          <a:extLst>
            <a:ext uri="{FF2B5EF4-FFF2-40B4-BE49-F238E27FC236}">
              <a16:creationId xmlns:a16="http://schemas.microsoft.com/office/drawing/2014/main" id="{22043B1E-6BCA-454A-B082-E5D75AFF173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4" name="Text Box 1">
          <a:extLst>
            <a:ext uri="{FF2B5EF4-FFF2-40B4-BE49-F238E27FC236}">
              <a16:creationId xmlns:a16="http://schemas.microsoft.com/office/drawing/2014/main" id="{2CAE56AE-70F1-4376-AE4A-28CEB62B867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5" name="Text Box 1">
          <a:extLst>
            <a:ext uri="{FF2B5EF4-FFF2-40B4-BE49-F238E27FC236}">
              <a16:creationId xmlns:a16="http://schemas.microsoft.com/office/drawing/2014/main" id="{8D66541D-AB9E-4028-9D0D-06FF36A6E7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953C60FA-E396-422D-B4B5-B824830F41E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7" name="Text Box 1">
          <a:extLst>
            <a:ext uri="{FF2B5EF4-FFF2-40B4-BE49-F238E27FC236}">
              <a16:creationId xmlns:a16="http://schemas.microsoft.com/office/drawing/2014/main" id="{08CA2388-CDFD-4187-A22C-6A995DC1FB4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8" name="Text Box 1">
          <a:extLst>
            <a:ext uri="{FF2B5EF4-FFF2-40B4-BE49-F238E27FC236}">
              <a16:creationId xmlns:a16="http://schemas.microsoft.com/office/drawing/2014/main" id="{57127380-253B-40EA-8476-C5563A0BA94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499" name="Text Box 1">
          <a:extLst>
            <a:ext uri="{FF2B5EF4-FFF2-40B4-BE49-F238E27FC236}">
              <a16:creationId xmlns:a16="http://schemas.microsoft.com/office/drawing/2014/main" id="{84C90BDB-10BF-4E89-B74A-6CC4AF6564D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AE3C29FE-406E-4E25-B621-A985E638A8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01" name="Text Box 1">
          <a:extLst>
            <a:ext uri="{FF2B5EF4-FFF2-40B4-BE49-F238E27FC236}">
              <a16:creationId xmlns:a16="http://schemas.microsoft.com/office/drawing/2014/main" id="{B5B0ED3B-8247-4083-ACA4-F054BD5CE4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02" name="Text Box 1">
          <a:extLst>
            <a:ext uri="{FF2B5EF4-FFF2-40B4-BE49-F238E27FC236}">
              <a16:creationId xmlns:a16="http://schemas.microsoft.com/office/drawing/2014/main" id="{E8309A3E-E80C-48E4-9813-EE1A849F628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03" name="Text Box 1">
          <a:extLst>
            <a:ext uri="{FF2B5EF4-FFF2-40B4-BE49-F238E27FC236}">
              <a16:creationId xmlns:a16="http://schemas.microsoft.com/office/drawing/2014/main" id="{AF066738-AFA9-4846-8166-5BFEFD75900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A89F4388-AB4E-4203-9F82-B032553B335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05" name="Text Box 1">
          <a:extLst>
            <a:ext uri="{FF2B5EF4-FFF2-40B4-BE49-F238E27FC236}">
              <a16:creationId xmlns:a16="http://schemas.microsoft.com/office/drawing/2014/main" id="{DEB3D112-A6D3-4E37-958F-762071A357D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06" name="Text Box 1">
          <a:extLst>
            <a:ext uri="{FF2B5EF4-FFF2-40B4-BE49-F238E27FC236}">
              <a16:creationId xmlns:a16="http://schemas.microsoft.com/office/drawing/2014/main" id="{F2DFED12-562A-4690-A3EF-7A295E83A10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id="{B798137F-C5FB-4DFC-B5AF-FE58190F83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75539809-6CAB-4B19-B65F-6A7E07872E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9" name="Text Box 1">
          <a:extLst>
            <a:ext uri="{FF2B5EF4-FFF2-40B4-BE49-F238E27FC236}">
              <a16:creationId xmlns:a16="http://schemas.microsoft.com/office/drawing/2014/main" id="{D4F9C889-A527-45C3-91D9-7A079AD61DF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10" name="Text Box 1">
          <a:extLst>
            <a:ext uri="{FF2B5EF4-FFF2-40B4-BE49-F238E27FC236}">
              <a16:creationId xmlns:a16="http://schemas.microsoft.com/office/drawing/2014/main" id="{AEDCC14F-9FF2-4151-947B-F11D0C29DEF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11" name="Text Box 1">
          <a:extLst>
            <a:ext uri="{FF2B5EF4-FFF2-40B4-BE49-F238E27FC236}">
              <a16:creationId xmlns:a16="http://schemas.microsoft.com/office/drawing/2014/main" id="{8AF90034-D0EA-40CE-B6EC-217CCE255B3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5A974631-5505-4EF2-9BFB-C2E171F4B0E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13" name="Text Box 1">
          <a:extLst>
            <a:ext uri="{FF2B5EF4-FFF2-40B4-BE49-F238E27FC236}">
              <a16:creationId xmlns:a16="http://schemas.microsoft.com/office/drawing/2014/main" id="{82B68165-94BC-4538-AF05-316D0B213C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14" name="Text Box 1">
          <a:extLst>
            <a:ext uri="{FF2B5EF4-FFF2-40B4-BE49-F238E27FC236}">
              <a16:creationId xmlns:a16="http://schemas.microsoft.com/office/drawing/2014/main" id="{930086C8-2555-49B3-ADE4-5DC964527C4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id="{E638A1BB-E5FA-46C0-BAB5-8F9A9A6825F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50218301-67CA-4852-BE75-8BE6FC3EF3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17" name="Text Box 1">
          <a:extLst>
            <a:ext uri="{FF2B5EF4-FFF2-40B4-BE49-F238E27FC236}">
              <a16:creationId xmlns:a16="http://schemas.microsoft.com/office/drawing/2014/main" id="{96366376-A5AB-4BA1-BF7B-5B23A35E0FF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18" name="Text Box 1">
          <a:extLst>
            <a:ext uri="{FF2B5EF4-FFF2-40B4-BE49-F238E27FC236}">
              <a16:creationId xmlns:a16="http://schemas.microsoft.com/office/drawing/2014/main" id="{4DBA8778-B3E7-49C0-8943-4BAF4C33ED6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19" name="Text Box 1">
          <a:extLst>
            <a:ext uri="{FF2B5EF4-FFF2-40B4-BE49-F238E27FC236}">
              <a16:creationId xmlns:a16="http://schemas.microsoft.com/office/drawing/2014/main" id="{B8B6BC89-466A-4BF4-8BC4-9692F2852CB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25252C8C-4E16-40CD-A377-37045478003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21" name="Text Box 1">
          <a:extLst>
            <a:ext uri="{FF2B5EF4-FFF2-40B4-BE49-F238E27FC236}">
              <a16:creationId xmlns:a16="http://schemas.microsoft.com/office/drawing/2014/main" id="{7323665F-0903-4AD6-87B1-AE489650DF5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22" name="Text Box 1">
          <a:extLst>
            <a:ext uri="{FF2B5EF4-FFF2-40B4-BE49-F238E27FC236}">
              <a16:creationId xmlns:a16="http://schemas.microsoft.com/office/drawing/2014/main" id="{157DEC03-90D3-4642-B434-21B729A3AC1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id="{D6BCD984-EB0C-49E1-87A8-733E24DA977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049A3F1A-2F10-4941-8775-2DA524C13B1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25" name="Text Box 1">
          <a:extLst>
            <a:ext uri="{FF2B5EF4-FFF2-40B4-BE49-F238E27FC236}">
              <a16:creationId xmlns:a16="http://schemas.microsoft.com/office/drawing/2014/main" id="{F4847017-A332-493E-9705-8A4BE4E7515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26" name="Text Box 1">
          <a:extLst>
            <a:ext uri="{FF2B5EF4-FFF2-40B4-BE49-F238E27FC236}">
              <a16:creationId xmlns:a16="http://schemas.microsoft.com/office/drawing/2014/main" id="{3A0794F4-DF67-443C-85A9-A8348B69124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27" name="Text Box 1">
          <a:extLst>
            <a:ext uri="{FF2B5EF4-FFF2-40B4-BE49-F238E27FC236}">
              <a16:creationId xmlns:a16="http://schemas.microsoft.com/office/drawing/2014/main" id="{9C8D065D-A6CF-4AD7-BDE2-7ECC3F57917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1DEFCB70-954C-42D0-A9AD-C8C4F1625E7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29" name="Text Box 1">
          <a:extLst>
            <a:ext uri="{FF2B5EF4-FFF2-40B4-BE49-F238E27FC236}">
              <a16:creationId xmlns:a16="http://schemas.microsoft.com/office/drawing/2014/main" id="{74ABB644-7FA8-4A8F-9818-CC270B95802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30" name="Text Box 1">
          <a:extLst>
            <a:ext uri="{FF2B5EF4-FFF2-40B4-BE49-F238E27FC236}">
              <a16:creationId xmlns:a16="http://schemas.microsoft.com/office/drawing/2014/main" id="{87050785-AEDC-49C9-8735-6CA88FD36BB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31" name="Text Box 1">
          <a:extLst>
            <a:ext uri="{FF2B5EF4-FFF2-40B4-BE49-F238E27FC236}">
              <a16:creationId xmlns:a16="http://schemas.microsoft.com/office/drawing/2014/main" id="{B05D5285-78E2-42BB-891C-097E677BFE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D6A888F8-1CDF-400B-87D1-21550507055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33" name="Text Box 1">
          <a:extLst>
            <a:ext uri="{FF2B5EF4-FFF2-40B4-BE49-F238E27FC236}">
              <a16:creationId xmlns:a16="http://schemas.microsoft.com/office/drawing/2014/main" id="{F477AE05-4601-4C5A-B307-3227C4493B3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34" name="Text Box 1">
          <a:extLst>
            <a:ext uri="{FF2B5EF4-FFF2-40B4-BE49-F238E27FC236}">
              <a16:creationId xmlns:a16="http://schemas.microsoft.com/office/drawing/2014/main" id="{69EDD0DB-B206-4D5B-A49B-C7CAACDBD5E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35" name="Text Box 1">
          <a:extLst>
            <a:ext uri="{FF2B5EF4-FFF2-40B4-BE49-F238E27FC236}">
              <a16:creationId xmlns:a16="http://schemas.microsoft.com/office/drawing/2014/main" id="{2EB58B36-C84D-4C9D-B7FD-C7E906E1555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8E97A71B-4881-4075-BBBC-E6FCFE99E86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37" name="Text Box 1">
          <a:extLst>
            <a:ext uri="{FF2B5EF4-FFF2-40B4-BE49-F238E27FC236}">
              <a16:creationId xmlns:a16="http://schemas.microsoft.com/office/drawing/2014/main" id="{E7C61F6C-856A-4CB0-8A74-435D5685240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38" name="Text Box 1">
          <a:extLst>
            <a:ext uri="{FF2B5EF4-FFF2-40B4-BE49-F238E27FC236}">
              <a16:creationId xmlns:a16="http://schemas.microsoft.com/office/drawing/2014/main" id="{679BFB60-089A-4070-8C9B-A425CA29044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id="{44314BDC-0DAA-4F4E-8994-EBB7D0733B1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62037004-35D2-4074-916C-C12526F269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41" name="Text Box 1">
          <a:extLst>
            <a:ext uri="{FF2B5EF4-FFF2-40B4-BE49-F238E27FC236}">
              <a16:creationId xmlns:a16="http://schemas.microsoft.com/office/drawing/2014/main" id="{D514E230-41EE-48EF-B41A-54BED7DDA0B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42" name="Text Box 1">
          <a:extLst>
            <a:ext uri="{FF2B5EF4-FFF2-40B4-BE49-F238E27FC236}">
              <a16:creationId xmlns:a16="http://schemas.microsoft.com/office/drawing/2014/main" id="{203D2C80-43D3-420D-BE40-505ACD7E7F2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43" name="Text Box 1">
          <a:extLst>
            <a:ext uri="{FF2B5EF4-FFF2-40B4-BE49-F238E27FC236}">
              <a16:creationId xmlns:a16="http://schemas.microsoft.com/office/drawing/2014/main" id="{0CEAEF9B-805A-402A-92EA-F88BAA6D391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66674CD5-360D-4054-A2A9-DD69FEAAD2C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45" name="Text Box 1">
          <a:extLst>
            <a:ext uri="{FF2B5EF4-FFF2-40B4-BE49-F238E27FC236}">
              <a16:creationId xmlns:a16="http://schemas.microsoft.com/office/drawing/2014/main" id="{892C65E1-1423-4C03-97BB-0B0BA8B6F2E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46" name="Text Box 1">
          <a:extLst>
            <a:ext uri="{FF2B5EF4-FFF2-40B4-BE49-F238E27FC236}">
              <a16:creationId xmlns:a16="http://schemas.microsoft.com/office/drawing/2014/main" id="{0B2CB670-7547-47EF-9CBD-8FA64B16B3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id="{5E43FEF1-E40B-41BC-9E8E-F9069E9C344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2EC1B993-DF22-4247-AAAA-F818F219903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49" name="Text Box 1">
          <a:extLst>
            <a:ext uri="{FF2B5EF4-FFF2-40B4-BE49-F238E27FC236}">
              <a16:creationId xmlns:a16="http://schemas.microsoft.com/office/drawing/2014/main" id="{CB55EC58-6450-4BC6-BC58-B9B189DC05E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550" name="Text Box 1">
          <a:extLst>
            <a:ext uri="{FF2B5EF4-FFF2-40B4-BE49-F238E27FC236}">
              <a16:creationId xmlns:a16="http://schemas.microsoft.com/office/drawing/2014/main" id="{91755437-2A93-46E5-AD25-EE843E988D2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551" name="Text Box 1">
          <a:extLst>
            <a:ext uri="{FF2B5EF4-FFF2-40B4-BE49-F238E27FC236}">
              <a16:creationId xmlns:a16="http://schemas.microsoft.com/office/drawing/2014/main" id="{FE917920-7C90-4FAC-8E8E-17C1D4C2F9F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0F9FC0AF-8A07-4492-894D-4711CD92CB2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553" name="Text Box 1">
          <a:extLst>
            <a:ext uri="{FF2B5EF4-FFF2-40B4-BE49-F238E27FC236}">
              <a16:creationId xmlns:a16="http://schemas.microsoft.com/office/drawing/2014/main" id="{9217A6FC-335D-440F-9827-2E782BE0A3F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54" name="Text Box 1">
          <a:extLst>
            <a:ext uri="{FF2B5EF4-FFF2-40B4-BE49-F238E27FC236}">
              <a16:creationId xmlns:a16="http://schemas.microsoft.com/office/drawing/2014/main" id="{FC2260FD-DAE8-428D-83A5-BF735EC5E50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id="{FB57416D-782A-4A77-8D34-733EF29EC44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1D05D074-EE63-4A1B-9C50-C8574006AA9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57" name="Text Box 1">
          <a:extLst>
            <a:ext uri="{FF2B5EF4-FFF2-40B4-BE49-F238E27FC236}">
              <a16:creationId xmlns:a16="http://schemas.microsoft.com/office/drawing/2014/main" id="{8146F1BD-4596-4B7C-8E7A-357F7EF2DA2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58" name="Text Box 1">
          <a:extLst>
            <a:ext uri="{FF2B5EF4-FFF2-40B4-BE49-F238E27FC236}">
              <a16:creationId xmlns:a16="http://schemas.microsoft.com/office/drawing/2014/main" id="{ED3B08CE-0EBE-4A2C-AFBE-702CD8865CF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59" name="Text Box 1">
          <a:extLst>
            <a:ext uri="{FF2B5EF4-FFF2-40B4-BE49-F238E27FC236}">
              <a16:creationId xmlns:a16="http://schemas.microsoft.com/office/drawing/2014/main" id="{2B76C12C-776C-4950-A640-1F6A42E7568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0BA6AC0A-49AF-4C96-8937-AA1F8C83F37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61" name="Text Box 1">
          <a:extLst>
            <a:ext uri="{FF2B5EF4-FFF2-40B4-BE49-F238E27FC236}">
              <a16:creationId xmlns:a16="http://schemas.microsoft.com/office/drawing/2014/main" id="{B5F811B1-C592-402B-A096-3A6575C9659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62" name="Text Box 1">
          <a:extLst>
            <a:ext uri="{FF2B5EF4-FFF2-40B4-BE49-F238E27FC236}">
              <a16:creationId xmlns:a16="http://schemas.microsoft.com/office/drawing/2014/main" id="{C656899C-184E-4EF5-A242-CA20ADE3674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id="{B3BB434E-9EBA-40F5-8666-F542872681C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634ED2E0-2E7E-4717-B959-B974D34653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65" name="Text Box 1">
          <a:extLst>
            <a:ext uri="{FF2B5EF4-FFF2-40B4-BE49-F238E27FC236}">
              <a16:creationId xmlns:a16="http://schemas.microsoft.com/office/drawing/2014/main" id="{77771818-82B9-48A9-87E2-36A983B32F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66" name="Text Box 1">
          <a:extLst>
            <a:ext uri="{FF2B5EF4-FFF2-40B4-BE49-F238E27FC236}">
              <a16:creationId xmlns:a16="http://schemas.microsoft.com/office/drawing/2014/main" id="{EE5B58E2-0B22-40F5-9BF2-29051783393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67" name="Text Box 1">
          <a:extLst>
            <a:ext uri="{FF2B5EF4-FFF2-40B4-BE49-F238E27FC236}">
              <a16:creationId xmlns:a16="http://schemas.microsoft.com/office/drawing/2014/main" id="{5F7A6B53-56F4-4806-865B-AAE78614045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B63662F6-3A55-4FE1-809A-7A4F500A98F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69" name="Text Box 1">
          <a:extLst>
            <a:ext uri="{FF2B5EF4-FFF2-40B4-BE49-F238E27FC236}">
              <a16:creationId xmlns:a16="http://schemas.microsoft.com/office/drawing/2014/main" id="{43709FB2-FDDC-4A4F-87ED-C68A66EE6E3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70" name="Text Box 1">
          <a:extLst>
            <a:ext uri="{FF2B5EF4-FFF2-40B4-BE49-F238E27FC236}">
              <a16:creationId xmlns:a16="http://schemas.microsoft.com/office/drawing/2014/main" id="{A2E4EB8F-F487-40F2-87E9-6B9F1F35220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id="{BEB761ED-81EA-444E-87AC-3C2C3C8002A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799B2582-F819-42CC-9905-D45303C965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73" name="Text Box 1">
          <a:extLst>
            <a:ext uri="{FF2B5EF4-FFF2-40B4-BE49-F238E27FC236}">
              <a16:creationId xmlns:a16="http://schemas.microsoft.com/office/drawing/2014/main" id="{012C6905-81BD-4B99-BC1B-D4D7B101648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74" name="Text Box 1">
          <a:extLst>
            <a:ext uri="{FF2B5EF4-FFF2-40B4-BE49-F238E27FC236}">
              <a16:creationId xmlns:a16="http://schemas.microsoft.com/office/drawing/2014/main" id="{CFF48D64-1CEA-4BC3-B0C7-3D24B11BF84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75" name="Text Box 1">
          <a:extLst>
            <a:ext uri="{FF2B5EF4-FFF2-40B4-BE49-F238E27FC236}">
              <a16:creationId xmlns:a16="http://schemas.microsoft.com/office/drawing/2014/main" id="{3CFFA326-7F0C-4C61-BF8D-A2DECDA70B7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A759C53C-07DA-4308-8586-17B2FB6C528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77" name="Text Box 1">
          <a:extLst>
            <a:ext uri="{FF2B5EF4-FFF2-40B4-BE49-F238E27FC236}">
              <a16:creationId xmlns:a16="http://schemas.microsoft.com/office/drawing/2014/main" id="{C070836B-AA09-4DEC-914F-DED00793A99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78" name="Text Box 1">
          <a:extLst>
            <a:ext uri="{FF2B5EF4-FFF2-40B4-BE49-F238E27FC236}">
              <a16:creationId xmlns:a16="http://schemas.microsoft.com/office/drawing/2014/main" id="{411D75D4-B306-4046-889A-D5CAFD1AA22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79" name="Text Box 1">
          <a:extLst>
            <a:ext uri="{FF2B5EF4-FFF2-40B4-BE49-F238E27FC236}">
              <a16:creationId xmlns:a16="http://schemas.microsoft.com/office/drawing/2014/main" id="{3EFC351E-6D97-4E8D-AF69-A3B53298ADD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3E6C96DE-52A6-42E2-A99E-EF05B3B5141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1" name="Text Box 1">
          <a:extLst>
            <a:ext uri="{FF2B5EF4-FFF2-40B4-BE49-F238E27FC236}">
              <a16:creationId xmlns:a16="http://schemas.microsoft.com/office/drawing/2014/main" id="{1891E504-FB92-49A8-A33C-43AFB7EA3D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78A862C6-07C5-402E-B18A-FDF14FCF293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3" name="Text Box 1">
          <a:extLst>
            <a:ext uri="{FF2B5EF4-FFF2-40B4-BE49-F238E27FC236}">
              <a16:creationId xmlns:a16="http://schemas.microsoft.com/office/drawing/2014/main" id="{7AB9A659-BB65-4398-8D83-545350E299E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05BDE0ED-CEE2-4864-A2AD-2255D8452ED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5" name="Text Box 1">
          <a:extLst>
            <a:ext uri="{FF2B5EF4-FFF2-40B4-BE49-F238E27FC236}">
              <a16:creationId xmlns:a16="http://schemas.microsoft.com/office/drawing/2014/main" id="{464FA445-E093-43BD-941B-80FD0D4E8D7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6" name="Text Box 1">
          <a:extLst>
            <a:ext uri="{FF2B5EF4-FFF2-40B4-BE49-F238E27FC236}">
              <a16:creationId xmlns:a16="http://schemas.microsoft.com/office/drawing/2014/main" id="{FE0E3832-C87A-4E9F-AE59-0C01690AA7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7" name="Text Box 1">
          <a:extLst>
            <a:ext uri="{FF2B5EF4-FFF2-40B4-BE49-F238E27FC236}">
              <a16:creationId xmlns:a16="http://schemas.microsoft.com/office/drawing/2014/main" id="{C320EAEC-A018-480D-A541-3C4F0ADB03C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C0904B73-C38F-4B20-BCA2-DAA8DADC15D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89" name="Text Box 1">
          <a:extLst>
            <a:ext uri="{FF2B5EF4-FFF2-40B4-BE49-F238E27FC236}">
              <a16:creationId xmlns:a16="http://schemas.microsoft.com/office/drawing/2014/main" id="{1D71CFFE-E78F-4873-853A-1F9C17EE7C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90" name="Text Box 1">
          <a:extLst>
            <a:ext uri="{FF2B5EF4-FFF2-40B4-BE49-F238E27FC236}">
              <a16:creationId xmlns:a16="http://schemas.microsoft.com/office/drawing/2014/main" id="{65A23FCC-C52D-45B0-8D27-3B7C713C852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91" name="Text Box 1">
          <a:extLst>
            <a:ext uri="{FF2B5EF4-FFF2-40B4-BE49-F238E27FC236}">
              <a16:creationId xmlns:a16="http://schemas.microsoft.com/office/drawing/2014/main" id="{30031FB1-69EA-4F38-88FE-0B9BC2CD807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25C40B48-EEA5-4C86-807B-CA2A66B42F7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593" name="Text Box 1">
          <a:extLst>
            <a:ext uri="{FF2B5EF4-FFF2-40B4-BE49-F238E27FC236}">
              <a16:creationId xmlns:a16="http://schemas.microsoft.com/office/drawing/2014/main" id="{9EA94B3A-CB3D-4091-8A37-5861C2F8227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94" name="Text Box 1">
          <a:extLst>
            <a:ext uri="{FF2B5EF4-FFF2-40B4-BE49-F238E27FC236}">
              <a16:creationId xmlns:a16="http://schemas.microsoft.com/office/drawing/2014/main" id="{5D0F3CCF-564F-4D7E-8ACC-2CFF002F1DD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id="{9FEE1462-61D4-4685-A385-512AA1F9CC7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F07013BB-8526-4B14-8F38-10E5CF4CD01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97" name="Text Box 1">
          <a:extLst>
            <a:ext uri="{FF2B5EF4-FFF2-40B4-BE49-F238E27FC236}">
              <a16:creationId xmlns:a16="http://schemas.microsoft.com/office/drawing/2014/main" id="{8B3B5BDF-08EE-46C3-8A91-FBDAFEB1C95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98" name="Text Box 1">
          <a:extLst>
            <a:ext uri="{FF2B5EF4-FFF2-40B4-BE49-F238E27FC236}">
              <a16:creationId xmlns:a16="http://schemas.microsoft.com/office/drawing/2014/main" id="{3D129EE8-4190-4C12-B451-2B801071B17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599" name="Text Box 1">
          <a:extLst>
            <a:ext uri="{FF2B5EF4-FFF2-40B4-BE49-F238E27FC236}">
              <a16:creationId xmlns:a16="http://schemas.microsoft.com/office/drawing/2014/main" id="{0F5A58D9-B872-47C7-8B9C-256E72BADAD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95BAE97C-DDB7-419F-8DD1-D49D1EE6F7A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01" name="Text Box 1">
          <a:extLst>
            <a:ext uri="{FF2B5EF4-FFF2-40B4-BE49-F238E27FC236}">
              <a16:creationId xmlns:a16="http://schemas.microsoft.com/office/drawing/2014/main" id="{413D49E0-4368-4679-8B65-6283B258442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02" name="Text Box 1">
          <a:extLst>
            <a:ext uri="{FF2B5EF4-FFF2-40B4-BE49-F238E27FC236}">
              <a16:creationId xmlns:a16="http://schemas.microsoft.com/office/drawing/2014/main" id="{4D5DEC03-3FD3-4F1F-A84D-FC705EBD973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id="{1054F9F5-1E64-47FA-A170-2F50B52FE3A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8C07C033-2BEB-4B76-92E7-821965D5473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05" name="Text Box 1">
          <a:extLst>
            <a:ext uri="{FF2B5EF4-FFF2-40B4-BE49-F238E27FC236}">
              <a16:creationId xmlns:a16="http://schemas.microsoft.com/office/drawing/2014/main" id="{84FE8172-A5A7-4F37-8850-9E874861D1C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06" name="Text Box 1">
          <a:extLst>
            <a:ext uri="{FF2B5EF4-FFF2-40B4-BE49-F238E27FC236}">
              <a16:creationId xmlns:a16="http://schemas.microsoft.com/office/drawing/2014/main" id="{BA350517-26F0-409C-BC44-F6EBD1CFEE3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07" name="Text Box 1">
          <a:extLst>
            <a:ext uri="{FF2B5EF4-FFF2-40B4-BE49-F238E27FC236}">
              <a16:creationId xmlns:a16="http://schemas.microsoft.com/office/drawing/2014/main" id="{1A2C0CBF-D6B3-4D49-8193-B61F2A3171D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C1857172-8F37-4D46-96E4-8904454B5F0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09" name="Text Box 1">
          <a:extLst>
            <a:ext uri="{FF2B5EF4-FFF2-40B4-BE49-F238E27FC236}">
              <a16:creationId xmlns:a16="http://schemas.microsoft.com/office/drawing/2014/main" id="{980C9035-8517-4090-8ED7-2F65286E5A0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10" name="Text Box 1">
          <a:extLst>
            <a:ext uri="{FF2B5EF4-FFF2-40B4-BE49-F238E27FC236}">
              <a16:creationId xmlns:a16="http://schemas.microsoft.com/office/drawing/2014/main" id="{78C3E1BD-1270-42C9-9248-F28CEA5BDA3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id="{5EC99C21-8EC8-43FC-A872-8C8D45CEC6D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430426FE-783B-4FEA-B05D-4F9340AAB1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13" name="Text Box 1">
          <a:extLst>
            <a:ext uri="{FF2B5EF4-FFF2-40B4-BE49-F238E27FC236}">
              <a16:creationId xmlns:a16="http://schemas.microsoft.com/office/drawing/2014/main" id="{8E66846D-EAE2-43D5-A671-4F84647B989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14" name="Text Box 1">
          <a:extLst>
            <a:ext uri="{FF2B5EF4-FFF2-40B4-BE49-F238E27FC236}">
              <a16:creationId xmlns:a16="http://schemas.microsoft.com/office/drawing/2014/main" id="{2ADCBCEF-F41D-4BA0-83C1-A9F4C761CBA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15" name="Text Box 1">
          <a:extLst>
            <a:ext uri="{FF2B5EF4-FFF2-40B4-BE49-F238E27FC236}">
              <a16:creationId xmlns:a16="http://schemas.microsoft.com/office/drawing/2014/main" id="{59DBDD40-9B13-4265-945D-D46E726E9D2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064F39C7-3812-4EF1-A046-75D28C1865E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17" name="Text Box 1">
          <a:extLst>
            <a:ext uri="{FF2B5EF4-FFF2-40B4-BE49-F238E27FC236}">
              <a16:creationId xmlns:a16="http://schemas.microsoft.com/office/drawing/2014/main" id="{15C58B12-4C14-4A8E-B14C-E4FC3C6E00D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18" name="Text Box 1">
          <a:extLst>
            <a:ext uri="{FF2B5EF4-FFF2-40B4-BE49-F238E27FC236}">
              <a16:creationId xmlns:a16="http://schemas.microsoft.com/office/drawing/2014/main" id="{4B21EDD2-CF20-4142-889B-42F6C4A5ED5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id="{EAD908FF-E410-437B-915F-12413F7A7FB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116F4BBA-169E-4ADF-825F-08E0F2F0965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21" name="Text Box 1">
          <a:extLst>
            <a:ext uri="{FF2B5EF4-FFF2-40B4-BE49-F238E27FC236}">
              <a16:creationId xmlns:a16="http://schemas.microsoft.com/office/drawing/2014/main" id="{37518E17-2D5D-4D40-860E-4BB527A4F60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22" name="Text Box 1">
          <a:extLst>
            <a:ext uri="{FF2B5EF4-FFF2-40B4-BE49-F238E27FC236}">
              <a16:creationId xmlns:a16="http://schemas.microsoft.com/office/drawing/2014/main" id="{FFFF6368-AD76-4A02-BC64-10B995B485F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23" name="Text Box 1">
          <a:extLst>
            <a:ext uri="{FF2B5EF4-FFF2-40B4-BE49-F238E27FC236}">
              <a16:creationId xmlns:a16="http://schemas.microsoft.com/office/drawing/2014/main" id="{1C228518-C54A-4263-B5C8-C359ACDE587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0B306E34-F31A-4E95-9DE9-E7E7CE5C7C2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25" name="Text Box 1">
          <a:extLst>
            <a:ext uri="{FF2B5EF4-FFF2-40B4-BE49-F238E27FC236}">
              <a16:creationId xmlns:a16="http://schemas.microsoft.com/office/drawing/2014/main" id="{DA452F48-A950-4A1B-A35E-C5FECC16D22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26" name="Text Box 1">
          <a:extLst>
            <a:ext uri="{FF2B5EF4-FFF2-40B4-BE49-F238E27FC236}">
              <a16:creationId xmlns:a16="http://schemas.microsoft.com/office/drawing/2014/main" id="{39EB2CFF-52E6-4208-B645-7998975DB31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id="{A7F7BE05-1D34-4B8B-975C-562D2537DC0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C6B23014-1CA2-4268-81C5-EE946B9A8E7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29" name="Text Box 1">
          <a:extLst>
            <a:ext uri="{FF2B5EF4-FFF2-40B4-BE49-F238E27FC236}">
              <a16:creationId xmlns:a16="http://schemas.microsoft.com/office/drawing/2014/main" id="{8890695A-FF09-4389-A30A-DAC4ADF85B4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30" name="Text Box 1">
          <a:extLst>
            <a:ext uri="{FF2B5EF4-FFF2-40B4-BE49-F238E27FC236}">
              <a16:creationId xmlns:a16="http://schemas.microsoft.com/office/drawing/2014/main" id="{5D01596E-C57D-4E54-98DF-4CB3939858F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31" name="Text Box 1">
          <a:extLst>
            <a:ext uri="{FF2B5EF4-FFF2-40B4-BE49-F238E27FC236}">
              <a16:creationId xmlns:a16="http://schemas.microsoft.com/office/drawing/2014/main" id="{D301819E-3B2F-483D-947C-8E7A0CE5F1F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3A65D443-98ED-49DF-826F-E2E7B992679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33" name="Text Box 1">
          <a:extLst>
            <a:ext uri="{FF2B5EF4-FFF2-40B4-BE49-F238E27FC236}">
              <a16:creationId xmlns:a16="http://schemas.microsoft.com/office/drawing/2014/main" id="{1BB0F70A-9335-473B-87CB-802C89C54F5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34" name="Text Box 1">
          <a:extLst>
            <a:ext uri="{FF2B5EF4-FFF2-40B4-BE49-F238E27FC236}">
              <a16:creationId xmlns:a16="http://schemas.microsoft.com/office/drawing/2014/main" id="{95AC210F-7A73-4373-8093-85FDCAF451D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id="{7FB46303-20FF-416D-8EB2-6A920D5EFC4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7D3BA8CA-3384-48B2-8BD4-F71B2379122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id="{566A71F5-DAFF-445E-9F41-7CFC5348DA7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38" name="Text Box 1">
          <a:extLst>
            <a:ext uri="{FF2B5EF4-FFF2-40B4-BE49-F238E27FC236}">
              <a16:creationId xmlns:a16="http://schemas.microsoft.com/office/drawing/2014/main" id="{BF0B4572-422C-4DC4-AE11-52ACB7B5063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39" name="Text Box 1">
          <a:extLst>
            <a:ext uri="{FF2B5EF4-FFF2-40B4-BE49-F238E27FC236}">
              <a16:creationId xmlns:a16="http://schemas.microsoft.com/office/drawing/2014/main" id="{9CBEF64C-5A3F-4BA3-ABFB-499C48EB422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2CCA4478-435E-4754-9C54-AAD3260B9BE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41" name="Text Box 1">
          <a:extLst>
            <a:ext uri="{FF2B5EF4-FFF2-40B4-BE49-F238E27FC236}">
              <a16:creationId xmlns:a16="http://schemas.microsoft.com/office/drawing/2014/main" id="{B2A62A34-C925-44B7-B6FC-19C9684ACA2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42" name="Text Box 1">
          <a:extLst>
            <a:ext uri="{FF2B5EF4-FFF2-40B4-BE49-F238E27FC236}">
              <a16:creationId xmlns:a16="http://schemas.microsoft.com/office/drawing/2014/main" id="{41300F33-E9CB-4AAC-B958-734220C6174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id="{883CDA61-D5AD-4A9E-9C84-96AFED22B41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9C599B76-55BF-4CE1-AA7D-FB4E413FD25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45" name="Text Box 1">
          <a:extLst>
            <a:ext uri="{FF2B5EF4-FFF2-40B4-BE49-F238E27FC236}">
              <a16:creationId xmlns:a16="http://schemas.microsoft.com/office/drawing/2014/main" id="{2A512CB0-6FBA-4244-9F90-05EDE756DE5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46" name="Text Box 1">
          <a:extLst>
            <a:ext uri="{FF2B5EF4-FFF2-40B4-BE49-F238E27FC236}">
              <a16:creationId xmlns:a16="http://schemas.microsoft.com/office/drawing/2014/main" id="{45DA506E-F3F4-4298-B796-91E9AB20555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id="{AA1A24EF-400A-4410-8940-12B98AE2EB9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C24DDE1F-5D28-44E6-AB3E-9A621E2D5D3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49" name="Text Box 1">
          <a:extLst>
            <a:ext uri="{FF2B5EF4-FFF2-40B4-BE49-F238E27FC236}">
              <a16:creationId xmlns:a16="http://schemas.microsoft.com/office/drawing/2014/main" id="{5354E990-55FA-46BA-81C4-E8C5471FF49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50" name="Text Box 1">
          <a:extLst>
            <a:ext uri="{FF2B5EF4-FFF2-40B4-BE49-F238E27FC236}">
              <a16:creationId xmlns:a16="http://schemas.microsoft.com/office/drawing/2014/main" id="{207AEE1E-C1A1-49FC-A7F4-CCDF9E8404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id="{B5F0E237-8586-4B95-BDC6-488D98DC44B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582B2322-A340-4A07-A6F7-044DC06942C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53" name="Text Box 1">
          <a:extLst>
            <a:ext uri="{FF2B5EF4-FFF2-40B4-BE49-F238E27FC236}">
              <a16:creationId xmlns:a16="http://schemas.microsoft.com/office/drawing/2014/main" id="{47DCB2DF-D2A5-4E53-BE27-CF5C6EEA27F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54" name="Text Box 1">
          <a:extLst>
            <a:ext uri="{FF2B5EF4-FFF2-40B4-BE49-F238E27FC236}">
              <a16:creationId xmlns:a16="http://schemas.microsoft.com/office/drawing/2014/main" id="{4A32A078-8B2E-4A72-AB74-5730BE5B440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55" name="Text Box 1">
          <a:extLst>
            <a:ext uri="{FF2B5EF4-FFF2-40B4-BE49-F238E27FC236}">
              <a16:creationId xmlns:a16="http://schemas.microsoft.com/office/drawing/2014/main" id="{E4B46560-835A-4037-BCAC-AD0ECAD19F0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1C689D1E-CEE5-4DEB-9F35-E91C6477829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id="{AF05C2DC-657E-4278-B4FB-EA12356262A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58" name="Text Box 1">
          <a:extLst>
            <a:ext uri="{FF2B5EF4-FFF2-40B4-BE49-F238E27FC236}">
              <a16:creationId xmlns:a16="http://schemas.microsoft.com/office/drawing/2014/main" id="{B953AE55-7A57-418C-9C40-03A634B3527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id="{6E33BC6D-516B-4368-B29C-99D17C302B5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A823A035-E9D4-4BD7-96F0-FA10D73C2C9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61" name="Text Box 1">
          <a:extLst>
            <a:ext uri="{FF2B5EF4-FFF2-40B4-BE49-F238E27FC236}">
              <a16:creationId xmlns:a16="http://schemas.microsoft.com/office/drawing/2014/main" id="{DB668FA4-6A02-4427-B676-59C2ABB6848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62" name="Text Box 1">
          <a:extLst>
            <a:ext uri="{FF2B5EF4-FFF2-40B4-BE49-F238E27FC236}">
              <a16:creationId xmlns:a16="http://schemas.microsoft.com/office/drawing/2014/main" id="{DE811558-820B-4C47-B52E-B52F44AFA3D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63" name="Text Box 1">
          <a:extLst>
            <a:ext uri="{FF2B5EF4-FFF2-40B4-BE49-F238E27FC236}">
              <a16:creationId xmlns:a16="http://schemas.microsoft.com/office/drawing/2014/main" id="{0FDE0B2B-773B-46C2-879B-D110CB9B3A6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593954B1-94A7-4FAF-8C3E-7BD2C76F4B2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65" name="Text Box 1">
          <a:extLst>
            <a:ext uri="{FF2B5EF4-FFF2-40B4-BE49-F238E27FC236}">
              <a16:creationId xmlns:a16="http://schemas.microsoft.com/office/drawing/2014/main" id="{C2B761D0-0273-4B4F-98CE-07EB08B4BBA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66" name="Text Box 1">
          <a:extLst>
            <a:ext uri="{FF2B5EF4-FFF2-40B4-BE49-F238E27FC236}">
              <a16:creationId xmlns:a16="http://schemas.microsoft.com/office/drawing/2014/main" id="{EE6BB27B-1F3A-4C62-B61A-0DF2303A872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id="{0EE1E3E9-1AFF-41C9-AEB1-BE1836EE556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2EFC5479-4F41-4317-A511-CFFAF9D7B41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69" name="Text Box 1">
          <a:extLst>
            <a:ext uri="{FF2B5EF4-FFF2-40B4-BE49-F238E27FC236}">
              <a16:creationId xmlns:a16="http://schemas.microsoft.com/office/drawing/2014/main" id="{FF57F2F9-4A20-4813-978D-F56608068CD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70" name="Text Box 1">
          <a:extLst>
            <a:ext uri="{FF2B5EF4-FFF2-40B4-BE49-F238E27FC236}">
              <a16:creationId xmlns:a16="http://schemas.microsoft.com/office/drawing/2014/main" id="{4EEF3013-05B3-4588-811B-FFEA68E61E3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71" name="Text Box 1">
          <a:extLst>
            <a:ext uri="{FF2B5EF4-FFF2-40B4-BE49-F238E27FC236}">
              <a16:creationId xmlns:a16="http://schemas.microsoft.com/office/drawing/2014/main" id="{64F0E66E-2A63-4B99-8042-E329449B1F2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7F1F4FFE-1DD6-41E0-8804-3EC7E1B9E86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73" name="Text Box 1">
          <a:extLst>
            <a:ext uri="{FF2B5EF4-FFF2-40B4-BE49-F238E27FC236}">
              <a16:creationId xmlns:a16="http://schemas.microsoft.com/office/drawing/2014/main" id="{1DA405C2-86F6-40F3-A677-FCB11BF70B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74" name="Text Box 1">
          <a:extLst>
            <a:ext uri="{FF2B5EF4-FFF2-40B4-BE49-F238E27FC236}">
              <a16:creationId xmlns:a16="http://schemas.microsoft.com/office/drawing/2014/main" id="{89E9DBB7-89E6-4CC8-A318-3A5AE0F068E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75" name="Text Box 1">
          <a:extLst>
            <a:ext uri="{FF2B5EF4-FFF2-40B4-BE49-F238E27FC236}">
              <a16:creationId xmlns:a16="http://schemas.microsoft.com/office/drawing/2014/main" id="{E071D258-24A4-40B4-B80B-DDC8BDBBD69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61E88A7A-31F0-420D-9D93-9475E1D9405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77" name="Text Box 1">
          <a:extLst>
            <a:ext uri="{FF2B5EF4-FFF2-40B4-BE49-F238E27FC236}">
              <a16:creationId xmlns:a16="http://schemas.microsoft.com/office/drawing/2014/main" id="{504AC94F-5788-4216-BB64-7E84C30F97B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78" name="Text Box 1">
          <a:extLst>
            <a:ext uri="{FF2B5EF4-FFF2-40B4-BE49-F238E27FC236}">
              <a16:creationId xmlns:a16="http://schemas.microsoft.com/office/drawing/2014/main" id="{335E4E73-4517-49A1-A33A-2C3739BDB32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79" name="Text Box 1">
          <a:extLst>
            <a:ext uri="{FF2B5EF4-FFF2-40B4-BE49-F238E27FC236}">
              <a16:creationId xmlns:a16="http://schemas.microsoft.com/office/drawing/2014/main" id="{AF839044-5F14-4DE1-973B-8D10CDD595C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73B5177A-41F4-42B0-8901-CFCED6457DC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81" name="Text Box 1">
          <a:extLst>
            <a:ext uri="{FF2B5EF4-FFF2-40B4-BE49-F238E27FC236}">
              <a16:creationId xmlns:a16="http://schemas.microsoft.com/office/drawing/2014/main" id="{6AA7C3E4-6BC4-48A5-997B-4E17CE2EBF8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82" name="Text Box 1">
          <a:extLst>
            <a:ext uri="{FF2B5EF4-FFF2-40B4-BE49-F238E27FC236}">
              <a16:creationId xmlns:a16="http://schemas.microsoft.com/office/drawing/2014/main" id="{40CBE880-F913-4D83-B8AE-9C1AA908EC8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id="{CB630D2F-9E6F-45C6-90EA-68242C075CC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41D3CA04-269D-4F93-B09A-AA1C42AD97E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85" name="Text Box 1">
          <a:extLst>
            <a:ext uri="{FF2B5EF4-FFF2-40B4-BE49-F238E27FC236}">
              <a16:creationId xmlns:a16="http://schemas.microsoft.com/office/drawing/2014/main" id="{23E501CA-DF42-4668-8C52-BC9C3DDCA9F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86" name="Text Box 1">
          <a:extLst>
            <a:ext uri="{FF2B5EF4-FFF2-40B4-BE49-F238E27FC236}">
              <a16:creationId xmlns:a16="http://schemas.microsoft.com/office/drawing/2014/main" id="{E13A77D9-08CB-4EEA-AFD1-D6F33824DC1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id="{BF01B548-A340-48A4-BCD1-505D5ED10F3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D08064C8-B8A1-475B-B523-8F0736C3516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89" name="Text Box 1">
          <a:extLst>
            <a:ext uri="{FF2B5EF4-FFF2-40B4-BE49-F238E27FC236}">
              <a16:creationId xmlns:a16="http://schemas.microsoft.com/office/drawing/2014/main" id="{E9167C73-FF83-4CE2-BD6F-5D0465A225D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90" name="Text Box 1">
          <a:extLst>
            <a:ext uri="{FF2B5EF4-FFF2-40B4-BE49-F238E27FC236}">
              <a16:creationId xmlns:a16="http://schemas.microsoft.com/office/drawing/2014/main" id="{600FD1C8-0944-477C-815C-46DF709F63B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id="{F1DE73AD-D6F9-4185-9FA7-2E602362AAE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15FBC5EF-6455-46E1-BC9D-7D298ACF12F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93" name="Text Box 1">
          <a:extLst>
            <a:ext uri="{FF2B5EF4-FFF2-40B4-BE49-F238E27FC236}">
              <a16:creationId xmlns:a16="http://schemas.microsoft.com/office/drawing/2014/main" id="{187A4D1E-91AC-4994-8151-D4F3F645992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94" name="Text Box 1">
          <a:extLst>
            <a:ext uri="{FF2B5EF4-FFF2-40B4-BE49-F238E27FC236}">
              <a16:creationId xmlns:a16="http://schemas.microsoft.com/office/drawing/2014/main" id="{EBCE48B9-FFAB-479C-B8A9-6D6219B59B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95" name="Text Box 1">
          <a:extLst>
            <a:ext uri="{FF2B5EF4-FFF2-40B4-BE49-F238E27FC236}">
              <a16:creationId xmlns:a16="http://schemas.microsoft.com/office/drawing/2014/main" id="{CCB33C5D-1308-43A6-ABC6-51B2C1364FA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F478786B-560E-4F92-B4CA-D5C67E528D5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id="{8F6CFA14-3DE4-4B26-A4A2-92EEC93D906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698" name="Text Box 1">
          <a:extLst>
            <a:ext uri="{FF2B5EF4-FFF2-40B4-BE49-F238E27FC236}">
              <a16:creationId xmlns:a16="http://schemas.microsoft.com/office/drawing/2014/main" id="{0C285C81-EBFB-4685-9ADD-4ECD5D58BB6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id="{620A111F-4469-47AB-A073-023710CAEC1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3A393BCF-C5C6-4079-A095-BF7DB2AEC5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01" name="Text Box 1">
          <a:extLst>
            <a:ext uri="{FF2B5EF4-FFF2-40B4-BE49-F238E27FC236}">
              <a16:creationId xmlns:a16="http://schemas.microsoft.com/office/drawing/2014/main" id="{F5FD5E28-ED80-4FC0-99DC-6E12F486EA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02" name="Text Box 1">
          <a:extLst>
            <a:ext uri="{FF2B5EF4-FFF2-40B4-BE49-F238E27FC236}">
              <a16:creationId xmlns:a16="http://schemas.microsoft.com/office/drawing/2014/main" id="{EEDDF104-6137-4A4B-AB56-06C6964DDA0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03" name="Text Box 1">
          <a:extLst>
            <a:ext uri="{FF2B5EF4-FFF2-40B4-BE49-F238E27FC236}">
              <a16:creationId xmlns:a16="http://schemas.microsoft.com/office/drawing/2014/main" id="{5171FA5B-D5FF-432D-BAA0-3EAE25BD7E8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36A35E76-8F40-4F09-8F75-1E5F4F77A42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05" name="Text Box 1">
          <a:extLst>
            <a:ext uri="{FF2B5EF4-FFF2-40B4-BE49-F238E27FC236}">
              <a16:creationId xmlns:a16="http://schemas.microsoft.com/office/drawing/2014/main" id="{3D1AB12A-CEA6-4E15-B430-5531642EA54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06" name="Text Box 1">
          <a:extLst>
            <a:ext uri="{FF2B5EF4-FFF2-40B4-BE49-F238E27FC236}">
              <a16:creationId xmlns:a16="http://schemas.microsoft.com/office/drawing/2014/main" id="{6C3CF5E9-3ABC-457C-9371-50F86582F1A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id="{E211C0E8-A5EF-4D72-934F-492587FBD4A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0A4C9022-289B-4BCD-85CE-0E307956A22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09" name="Text Box 1">
          <a:extLst>
            <a:ext uri="{FF2B5EF4-FFF2-40B4-BE49-F238E27FC236}">
              <a16:creationId xmlns:a16="http://schemas.microsoft.com/office/drawing/2014/main" id="{449923EC-24E6-4717-AC09-7EF617DA98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10" name="Text Box 1">
          <a:extLst>
            <a:ext uri="{FF2B5EF4-FFF2-40B4-BE49-F238E27FC236}">
              <a16:creationId xmlns:a16="http://schemas.microsoft.com/office/drawing/2014/main" id="{3BDD1933-07CA-46CD-83DC-89E17F8BAB3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11" name="Text Box 1">
          <a:extLst>
            <a:ext uri="{FF2B5EF4-FFF2-40B4-BE49-F238E27FC236}">
              <a16:creationId xmlns:a16="http://schemas.microsoft.com/office/drawing/2014/main" id="{1CE6B948-DAFB-46B3-8034-65885C4F69A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80B9FCFE-81AD-42D5-955F-512B7E61ECF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13" name="Text Box 1">
          <a:extLst>
            <a:ext uri="{FF2B5EF4-FFF2-40B4-BE49-F238E27FC236}">
              <a16:creationId xmlns:a16="http://schemas.microsoft.com/office/drawing/2014/main" id="{C6C1D023-4EFC-4725-921C-BCA63D6916F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14" name="Text Box 1">
          <a:extLst>
            <a:ext uri="{FF2B5EF4-FFF2-40B4-BE49-F238E27FC236}">
              <a16:creationId xmlns:a16="http://schemas.microsoft.com/office/drawing/2014/main" id="{0F381419-D184-44EE-AA33-704BBBBF99B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id="{0871B8B7-9BC9-4091-B384-28988D41A4B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907D3FDB-6D23-415C-8B58-8125479B598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id="{26856364-368E-47D4-9762-C01915072C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18" name="Text Box 1">
          <a:extLst>
            <a:ext uri="{FF2B5EF4-FFF2-40B4-BE49-F238E27FC236}">
              <a16:creationId xmlns:a16="http://schemas.microsoft.com/office/drawing/2014/main" id="{F8BAF86D-D0DF-4521-8A01-3F0D4BE4659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19" name="Text Box 1">
          <a:extLst>
            <a:ext uri="{FF2B5EF4-FFF2-40B4-BE49-F238E27FC236}">
              <a16:creationId xmlns:a16="http://schemas.microsoft.com/office/drawing/2014/main" id="{81D974A3-0FDE-4A8B-B09C-6B340CFE184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FFF6DE31-B35B-47BE-AEA5-0685976C025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21" name="Text Box 1">
          <a:extLst>
            <a:ext uri="{FF2B5EF4-FFF2-40B4-BE49-F238E27FC236}">
              <a16:creationId xmlns:a16="http://schemas.microsoft.com/office/drawing/2014/main" id="{EB736A82-125E-4301-8017-DC6F2CD6D50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22" name="Text Box 1">
          <a:extLst>
            <a:ext uri="{FF2B5EF4-FFF2-40B4-BE49-F238E27FC236}">
              <a16:creationId xmlns:a16="http://schemas.microsoft.com/office/drawing/2014/main" id="{91A844B6-077C-4B51-987F-D3B120CA14A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id="{BBF39319-979E-448F-86D6-072FDA11E5A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CA4EB37D-50A2-4F5C-8A00-DDA1F8A4FCD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25" name="Text Box 1">
          <a:extLst>
            <a:ext uri="{FF2B5EF4-FFF2-40B4-BE49-F238E27FC236}">
              <a16:creationId xmlns:a16="http://schemas.microsoft.com/office/drawing/2014/main" id="{02D7BA0F-A23E-4497-A2A8-87FB4B99E87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26" name="Text Box 1">
          <a:extLst>
            <a:ext uri="{FF2B5EF4-FFF2-40B4-BE49-F238E27FC236}">
              <a16:creationId xmlns:a16="http://schemas.microsoft.com/office/drawing/2014/main" id="{BA1D8B9D-BE58-42A0-9ADB-2D115321F51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id="{7D1A8B31-F8EA-492E-8688-DB5E1C3470B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5339F8BA-6F6C-4DAF-B251-6548C6ACBD9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29" name="Text Box 1">
          <a:extLst>
            <a:ext uri="{FF2B5EF4-FFF2-40B4-BE49-F238E27FC236}">
              <a16:creationId xmlns:a16="http://schemas.microsoft.com/office/drawing/2014/main" id="{483935D3-71CB-4C6C-92A0-CA174A57DB7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0" name="Text Box 1">
          <a:extLst>
            <a:ext uri="{FF2B5EF4-FFF2-40B4-BE49-F238E27FC236}">
              <a16:creationId xmlns:a16="http://schemas.microsoft.com/office/drawing/2014/main" id="{25809499-13F4-4966-93BC-EAFD07A93E4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id="{6660046C-037D-4263-AF6A-6FBECA83C58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B8E73E42-A0DA-47F7-8162-D3279EAD7EE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3" name="Text Box 1">
          <a:extLst>
            <a:ext uri="{FF2B5EF4-FFF2-40B4-BE49-F238E27FC236}">
              <a16:creationId xmlns:a16="http://schemas.microsoft.com/office/drawing/2014/main" id="{A9DE1A89-A289-4E9C-B1A7-061BF80978D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4" name="Text Box 1">
          <a:extLst>
            <a:ext uri="{FF2B5EF4-FFF2-40B4-BE49-F238E27FC236}">
              <a16:creationId xmlns:a16="http://schemas.microsoft.com/office/drawing/2014/main" id="{A66355C2-EA9D-4B99-A391-500ECD99CD5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5" name="Text Box 1">
          <a:extLst>
            <a:ext uri="{FF2B5EF4-FFF2-40B4-BE49-F238E27FC236}">
              <a16:creationId xmlns:a16="http://schemas.microsoft.com/office/drawing/2014/main" id="{A80C1A90-A43A-49B0-974E-56D92E7630A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B84B5194-E348-49FE-8523-3AF0532380D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E7BA6812-642B-4A1A-ACF8-C7D4457EE35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8" name="Text Box 1">
          <a:extLst>
            <a:ext uri="{FF2B5EF4-FFF2-40B4-BE49-F238E27FC236}">
              <a16:creationId xmlns:a16="http://schemas.microsoft.com/office/drawing/2014/main" id="{00BF15C3-64E6-48B4-888F-1A01ABA08C3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id="{62B67BA8-E719-4197-977E-BFE3C171E32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E7FF43B4-7493-404F-9101-BC18397531F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41" name="Text Box 1">
          <a:extLst>
            <a:ext uri="{FF2B5EF4-FFF2-40B4-BE49-F238E27FC236}">
              <a16:creationId xmlns:a16="http://schemas.microsoft.com/office/drawing/2014/main" id="{EF032F7D-72FA-427E-A5A4-43DB3B80C13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42" name="Text Box 1">
          <a:extLst>
            <a:ext uri="{FF2B5EF4-FFF2-40B4-BE49-F238E27FC236}">
              <a16:creationId xmlns:a16="http://schemas.microsoft.com/office/drawing/2014/main" id="{71ADACD9-D53B-488D-9D56-5E3E88DB318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43" name="Text Box 1">
          <a:extLst>
            <a:ext uri="{FF2B5EF4-FFF2-40B4-BE49-F238E27FC236}">
              <a16:creationId xmlns:a16="http://schemas.microsoft.com/office/drawing/2014/main" id="{1AF8429C-F039-4241-AEED-BE0D4B1CED1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478DFF50-2144-42F5-B5B9-EC3ED36F7AB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745" name="Text Box 1">
          <a:extLst>
            <a:ext uri="{FF2B5EF4-FFF2-40B4-BE49-F238E27FC236}">
              <a16:creationId xmlns:a16="http://schemas.microsoft.com/office/drawing/2014/main" id="{038B3EC6-546E-4F97-AA22-85D1CBD7F16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46" name="Text Box 1">
          <a:extLst>
            <a:ext uri="{FF2B5EF4-FFF2-40B4-BE49-F238E27FC236}">
              <a16:creationId xmlns:a16="http://schemas.microsoft.com/office/drawing/2014/main" id="{F353115E-C751-4240-BBF0-7F88EBC932E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id="{105CD13E-C564-4D06-9F51-1274E1998E0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9615FEA3-FE5B-4405-B6CC-4B9982FDF25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9" name="Text Box 1">
          <a:extLst>
            <a:ext uri="{FF2B5EF4-FFF2-40B4-BE49-F238E27FC236}">
              <a16:creationId xmlns:a16="http://schemas.microsoft.com/office/drawing/2014/main" id="{AA411FA8-D4C9-4233-B961-DAC3FF33BE0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50" name="Text Box 1">
          <a:extLst>
            <a:ext uri="{FF2B5EF4-FFF2-40B4-BE49-F238E27FC236}">
              <a16:creationId xmlns:a16="http://schemas.microsoft.com/office/drawing/2014/main" id="{D27C7B3F-8CBC-494B-B7B9-A4280EAE9B7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51" name="Text Box 1">
          <a:extLst>
            <a:ext uri="{FF2B5EF4-FFF2-40B4-BE49-F238E27FC236}">
              <a16:creationId xmlns:a16="http://schemas.microsoft.com/office/drawing/2014/main" id="{53F911BE-E2E5-42E6-A960-1739ADF33B9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89C45107-D915-4ADA-8517-5A5CB1E2284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53" name="Text Box 1">
          <a:extLst>
            <a:ext uri="{FF2B5EF4-FFF2-40B4-BE49-F238E27FC236}">
              <a16:creationId xmlns:a16="http://schemas.microsoft.com/office/drawing/2014/main" id="{1E1FFBC1-7976-4757-BBD7-9AE51F710ED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54" name="Text Box 1">
          <a:extLst>
            <a:ext uri="{FF2B5EF4-FFF2-40B4-BE49-F238E27FC236}">
              <a16:creationId xmlns:a16="http://schemas.microsoft.com/office/drawing/2014/main" id="{EC0FB2B4-78AD-410D-B573-C028EB559C0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55" name="Text Box 1">
          <a:extLst>
            <a:ext uri="{FF2B5EF4-FFF2-40B4-BE49-F238E27FC236}">
              <a16:creationId xmlns:a16="http://schemas.microsoft.com/office/drawing/2014/main" id="{EC4A7B06-8FE8-491F-9D60-9352C2A8710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97A0FCE0-4534-48D3-8440-27F4A9650F9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id="{D329D8DF-EAE0-4273-9739-449C0F5B70C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58" name="Text Box 1">
          <a:extLst>
            <a:ext uri="{FF2B5EF4-FFF2-40B4-BE49-F238E27FC236}">
              <a16:creationId xmlns:a16="http://schemas.microsoft.com/office/drawing/2014/main" id="{FD19BC34-79D9-4B75-B5FC-97FF8B33C06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59" name="Text Box 1">
          <a:extLst>
            <a:ext uri="{FF2B5EF4-FFF2-40B4-BE49-F238E27FC236}">
              <a16:creationId xmlns:a16="http://schemas.microsoft.com/office/drawing/2014/main" id="{AEF2ED7D-C7C3-4B25-8F64-33AFBDFA4D3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5E9111B6-7A4E-4823-8439-D3AA658A20B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61" name="Text Box 1">
          <a:extLst>
            <a:ext uri="{FF2B5EF4-FFF2-40B4-BE49-F238E27FC236}">
              <a16:creationId xmlns:a16="http://schemas.microsoft.com/office/drawing/2014/main" id="{3719D06F-2AE2-48F1-B0DE-E507C483627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62" name="Text Box 1">
          <a:extLst>
            <a:ext uri="{FF2B5EF4-FFF2-40B4-BE49-F238E27FC236}">
              <a16:creationId xmlns:a16="http://schemas.microsoft.com/office/drawing/2014/main" id="{9EBF6870-AC40-4260-9BDF-E8359659D8C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63" name="Text Box 1">
          <a:extLst>
            <a:ext uri="{FF2B5EF4-FFF2-40B4-BE49-F238E27FC236}">
              <a16:creationId xmlns:a16="http://schemas.microsoft.com/office/drawing/2014/main" id="{A5B5BC26-9705-47A5-A7E8-C24898598D1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237772A6-77B5-4BDA-BB4D-67FF3DB0378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65" name="Text Box 1">
          <a:extLst>
            <a:ext uri="{FF2B5EF4-FFF2-40B4-BE49-F238E27FC236}">
              <a16:creationId xmlns:a16="http://schemas.microsoft.com/office/drawing/2014/main" id="{E8A3F679-CE3D-41AC-B53B-E188279477F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66" name="Text Box 1">
          <a:extLst>
            <a:ext uri="{FF2B5EF4-FFF2-40B4-BE49-F238E27FC236}">
              <a16:creationId xmlns:a16="http://schemas.microsoft.com/office/drawing/2014/main" id="{DF4FB457-BF13-4282-AFFA-372DF272A43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id="{34354EB6-2138-448F-82E7-B3810AA1819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D2FBFFED-72F4-485B-A74B-2423B89E21B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69" name="Text Box 1">
          <a:extLst>
            <a:ext uri="{FF2B5EF4-FFF2-40B4-BE49-F238E27FC236}">
              <a16:creationId xmlns:a16="http://schemas.microsoft.com/office/drawing/2014/main" id="{22354F4C-4D70-4B1D-993A-4F2A2E28DB5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70" name="Text Box 1">
          <a:extLst>
            <a:ext uri="{FF2B5EF4-FFF2-40B4-BE49-F238E27FC236}">
              <a16:creationId xmlns:a16="http://schemas.microsoft.com/office/drawing/2014/main" id="{6587F2C5-25A5-4AAF-9138-1F11490247D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id="{BD25F13B-27A4-403E-8C12-6CEF7C8FFAC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FEB49272-21BA-4DDC-9317-79B7ACF6653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73" name="Text Box 1">
          <a:extLst>
            <a:ext uri="{FF2B5EF4-FFF2-40B4-BE49-F238E27FC236}">
              <a16:creationId xmlns:a16="http://schemas.microsoft.com/office/drawing/2014/main" id="{DBF7D3A7-BFBA-4FAA-87DD-3DBE3C2D078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74" name="Text Box 1">
          <a:extLst>
            <a:ext uri="{FF2B5EF4-FFF2-40B4-BE49-F238E27FC236}">
              <a16:creationId xmlns:a16="http://schemas.microsoft.com/office/drawing/2014/main" id="{5C6EA04F-A460-4AAB-AC68-FB6E50CECB5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75" name="Text Box 1">
          <a:extLst>
            <a:ext uri="{FF2B5EF4-FFF2-40B4-BE49-F238E27FC236}">
              <a16:creationId xmlns:a16="http://schemas.microsoft.com/office/drawing/2014/main" id="{83866A71-BFF2-4A5B-9D49-209C8B9F285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E0AAF3F4-869B-42F2-9CD0-45C55535AEC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id="{3C697290-82B4-48BC-A639-C0222BCC5C1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78" name="Text Box 1">
          <a:extLst>
            <a:ext uri="{FF2B5EF4-FFF2-40B4-BE49-F238E27FC236}">
              <a16:creationId xmlns:a16="http://schemas.microsoft.com/office/drawing/2014/main" id="{0098F94A-DD04-4316-BA0E-DA621CF1111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129921DF-F96E-4ECD-ADB1-CC29D4DB361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80" name="Text Box 1">
          <a:extLst>
            <a:ext uri="{FF2B5EF4-FFF2-40B4-BE49-F238E27FC236}">
              <a16:creationId xmlns:a16="http://schemas.microsoft.com/office/drawing/2014/main" id="{BB95C946-6E02-447C-9E02-EBE2585286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81" name="Text Box 1">
          <a:extLst>
            <a:ext uri="{FF2B5EF4-FFF2-40B4-BE49-F238E27FC236}">
              <a16:creationId xmlns:a16="http://schemas.microsoft.com/office/drawing/2014/main" id="{61072AA8-AD38-4F89-9D2D-E8EBA637694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82" name="Text Box 1">
          <a:extLst>
            <a:ext uri="{FF2B5EF4-FFF2-40B4-BE49-F238E27FC236}">
              <a16:creationId xmlns:a16="http://schemas.microsoft.com/office/drawing/2014/main" id="{610659A2-687D-4FC7-8C91-A3A1626EEF1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3AB8D1EE-2C06-46B8-84BF-FE1D36DE35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84" name="Text Box 1">
          <a:extLst>
            <a:ext uri="{FF2B5EF4-FFF2-40B4-BE49-F238E27FC236}">
              <a16:creationId xmlns:a16="http://schemas.microsoft.com/office/drawing/2014/main" id="{76663F09-D69B-4AE1-AA3B-A1DE312AE57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85" name="Text Box 1">
          <a:extLst>
            <a:ext uri="{FF2B5EF4-FFF2-40B4-BE49-F238E27FC236}">
              <a16:creationId xmlns:a16="http://schemas.microsoft.com/office/drawing/2014/main" id="{53C84E20-6BFD-4DEE-9AD0-573D9BC61BD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86" name="Text Box 1">
          <a:extLst>
            <a:ext uri="{FF2B5EF4-FFF2-40B4-BE49-F238E27FC236}">
              <a16:creationId xmlns:a16="http://schemas.microsoft.com/office/drawing/2014/main" id="{E9D0CF7C-8C5D-4645-BE92-84EB1ED619D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802B8950-79E1-4B7C-8EC4-86ABC3AA22A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88" name="Text Box 1">
          <a:extLst>
            <a:ext uri="{FF2B5EF4-FFF2-40B4-BE49-F238E27FC236}">
              <a16:creationId xmlns:a16="http://schemas.microsoft.com/office/drawing/2014/main" id="{CAB9EB4F-D8D2-4F56-B214-BDC02E7A067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789" name="Text Box 1">
          <a:extLst>
            <a:ext uri="{FF2B5EF4-FFF2-40B4-BE49-F238E27FC236}">
              <a16:creationId xmlns:a16="http://schemas.microsoft.com/office/drawing/2014/main" id="{228FB1CD-C171-4172-99B4-8B818953CCF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90" name="Text Box 1">
          <a:extLst>
            <a:ext uri="{FF2B5EF4-FFF2-40B4-BE49-F238E27FC236}">
              <a16:creationId xmlns:a16="http://schemas.microsoft.com/office/drawing/2014/main" id="{DF0777B3-8242-4D92-9153-E13176080FF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50D18686-6372-425B-ADD6-0C473DB7093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92" name="Text Box 1">
          <a:extLst>
            <a:ext uri="{FF2B5EF4-FFF2-40B4-BE49-F238E27FC236}">
              <a16:creationId xmlns:a16="http://schemas.microsoft.com/office/drawing/2014/main" id="{683B1988-2D9D-405A-8FFE-2C8650B84F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793" name="Text Box 1">
          <a:extLst>
            <a:ext uri="{FF2B5EF4-FFF2-40B4-BE49-F238E27FC236}">
              <a16:creationId xmlns:a16="http://schemas.microsoft.com/office/drawing/2014/main" id="{FDAC6A0F-5081-42D7-9161-174FB2AEA76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94" name="Text Box 1">
          <a:extLst>
            <a:ext uri="{FF2B5EF4-FFF2-40B4-BE49-F238E27FC236}">
              <a16:creationId xmlns:a16="http://schemas.microsoft.com/office/drawing/2014/main" id="{6FF5A546-6C7F-4803-A61E-C3B9C6DD2EE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303C3F5E-BC8D-430E-A7B4-5973B02931C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id="{C8926E91-3F7D-4695-AA0D-45B4B38E8FA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D51A13A3-4311-4D6D-B20D-48ED1332708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id="{DC3BDD53-BA58-470A-9A79-17A30DECD29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859D78BF-E8A7-4DFA-9CF2-D1CBE9F904D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792B99CF-47DA-4A7E-9C9D-123BB5B3B91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D116B1E5-AF2D-4FEF-826C-4A1202EB8DE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id="{58A2EEA5-974F-41FA-9708-192563A01BC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484657AE-C474-47FC-AAC6-66812500A9A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id="{61FD8F9E-35CF-40F4-BBB5-54B51D62FE7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id="{763CF474-8BA5-4398-8757-D508BB03D9F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id="{0B8384C5-10D6-4623-8E1C-C4C54DA332D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298564EE-E5CC-4037-A61C-1DE9760ECB0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26E89F19-4834-4F1F-B02D-678401D85C8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09" name="Text Box 1">
          <a:extLst>
            <a:ext uri="{FF2B5EF4-FFF2-40B4-BE49-F238E27FC236}">
              <a16:creationId xmlns:a16="http://schemas.microsoft.com/office/drawing/2014/main" id="{F52405DA-E34C-4D86-8133-1775EBFB44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10" name="Text Box 1">
          <a:extLst>
            <a:ext uri="{FF2B5EF4-FFF2-40B4-BE49-F238E27FC236}">
              <a16:creationId xmlns:a16="http://schemas.microsoft.com/office/drawing/2014/main" id="{185F6E3A-1D8C-48A4-9060-8778339DC5D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3F01018A-25BF-423B-92E1-FFC672969EB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id="{F98295FC-7441-4C1F-8D19-89A83F9AB9F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id="{4F29EBC5-49E7-42AE-A030-9F5A3E998E3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56D6F134-090C-49B3-9691-D89555CEB07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9782EA94-B607-4B58-8E33-0C97A177072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9CFB9743-01AA-43A5-A47F-2B29701BE07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id="{CE8EA032-A7CF-467D-BD12-C2E61BA712D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170456CE-DE49-4B12-A1E7-C189A1B3076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DFC1DE57-BFD0-482A-BCFD-E90380CC72D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82C5CA5A-C4CA-4ECA-8063-09D8F82F84C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1" name="Text Box 1">
          <a:extLst>
            <a:ext uri="{FF2B5EF4-FFF2-40B4-BE49-F238E27FC236}">
              <a16:creationId xmlns:a16="http://schemas.microsoft.com/office/drawing/2014/main" id="{59084E0C-072D-4CFF-8F58-69E9A7AB56F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76E73B11-2E9F-42DE-8E8D-58C33E897EC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E4E58BF3-A513-47E8-9019-1B7AA6B9439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BF9DBCB9-3EF2-47E7-9835-52CBB3316B5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5" name="Text Box 1">
          <a:extLst>
            <a:ext uri="{FF2B5EF4-FFF2-40B4-BE49-F238E27FC236}">
              <a16:creationId xmlns:a16="http://schemas.microsoft.com/office/drawing/2014/main" id="{04FE9AA9-E0D7-425A-858B-5D1686E1CF6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6" name="Text Box 1">
          <a:extLst>
            <a:ext uri="{FF2B5EF4-FFF2-40B4-BE49-F238E27FC236}">
              <a16:creationId xmlns:a16="http://schemas.microsoft.com/office/drawing/2014/main" id="{9DEC715B-8E40-49F4-B55A-47ED245E861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B5AF7C53-0D2C-46F3-8AF7-9625B68CC1A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8" name="Text Box 1">
          <a:extLst>
            <a:ext uri="{FF2B5EF4-FFF2-40B4-BE49-F238E27FC236}">
              <a16:creationId xmlns:a16="http://schemas.microsoft.com/office/drawing/2014/main" id="{50A9BD73-0CF5-4CAC-BB32-5D85B9817D3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12D6B0BD-E0D7-4DD1-B6AA-199FC28467E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1A2D3A39-585B-4E96-8233-3EE2B1B6F34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24AED055-6D57-45F8-84AE-588B554E75C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32" name="Text Box 1">
          <a:extLst>
            <a:ext uri="{FF2B5EF4-FFF2-40B4-BE49-F238E27FC236}">
              <a16:creationId xmlns:a16="http://schemas.microsoft.com/office/drawing/2014/main" id="{DAACC135-D2CD-4DC8-875A-7DE35FB3D45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44</xdr:row>
      <xdr:rowOff>38100</xdr:rowOff>
    </xdr:to>
    <xdr:sp macro="" textlink="">
      <xdr:nvSpPr>
        <xdr:cNvPr id="5833" name="Text Box 1">
          <a:extLst>
            <a:ext uri="{FF2B5EF4-FFF2-40B4-BE49-F238E27FC236}">
              <a16:creationId xmlns:a16="http://schemas.microsoft.com/office/drawing/2014/main" id="{BAA47F30-D387-41C0-B092-A54A67EA225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id="{1725C960-35F9-4638-BFD2-8DC12CF51EE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F7E1922D-D8D6-4D39-88FA-A7E85DE6DB2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00548A42-C204-43E6-9585-659A9CA07F3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1F00EEEC-F024-4527-A084-BDE719593C1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id="{765F962F-18C3-41BF-BF54-37D91F3B624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1341DF26-C97B-46C3-8B39-E678B6EB460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7A87ED90-FC57-426C-9A6E-B9374C36111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id="{751CFAB1-AFB5-43C4-8984-1F4D90BC308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42" name="Text Box 1">
          <a:extLst>
            <a:ext uri="{FF2B5EF4-FFF2-40B4-BE49-F238E27FC236}">
              <a16:creationId xmlns:a16="http://schemas.microsoft.com/office/drawing/2014/main" id="{E50E556A-5D0E-47A3-A158-300FF5C72E8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6E818CB5-A091-49A1-900C-81BF40A8AC1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id="{3C82CD13-2659-4E81-8558-1C2FCC3B0FB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45" name="Text Box 1">
          <a:extLst>
            <a:ext uri="{FF2B5EF4-FFF2-40B4-BE49-F238E27FC236}">
              <a16:creationId xmlns:a16="http://schemas.microsoft.com/office/drawing/2014/main" id="{77EE8CD0-6F50-403B-BA2C-35B634CCB9C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45E2FB86-0A04-4AE4-BCD8-E6EAC6CF064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96E2F2A3-6D71-4953-B842-2421B6091D5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017A4560-6254-43E6-ACDD-4A86C2E3BCB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4CF4FD11-CBAE-46A9-8FB6-BEC628F90FB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C4EFAC20-543D-4986-83B2-E7292FB3BDA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1549D395-D25B-4A25-84F1-F8778FE8A94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19BC2893-80BF-4DAD-96C7-1D76C3F4BE6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44ED55DE-2956-47CF-A38E-7AC979A3992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5C55E3B3-885A-424C-BABC-44DA8504574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62F2833C-5D1B-4F73-B395-7BE6A8FD4E1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31143EF3-4E85-447E-A7FA-1F44C0A5A27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81FD3529-A713-4AFA-A0BB-DC84FABCA40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A4C7918F-33C3-466F-BBEA-827E3A34C85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505BC62D-4C1B-4AC6-ACDE-2C52D0DD0FC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D729F54E-4DE7-4ED7-801C-0186C2B5848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55020993-0BB2-4005-95AD-271D1C50737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1069B5DA-9F42-4C47-93A7-B3860EEF10B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2B7B6A40-D8D2-4A98-BA56-D616BF4EDE7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1FC82332-7ADE-416F-8633-79946345B89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B9EA13AC-C0D0-4E1A-A134-B059EC0A3095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2BB61FE2-F8A9-4998-8C60-3B7720CD44C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578CF4CB-A6A4-4EAA-9645-2C1A43D8F5F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60960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70AFD71C-1797-488F-9081-B4DB29B5DA9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28F8D557-004C-460B-8F57-03E767B8522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9CF5E427-0D84-424B-ADB5-022CA1F81F04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9C329A6A-6432-4082-AFB5-5FB2D45BD64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3B3B3B33-A96E-4F03-84F0-DF80E14E823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FE54FBC5-E23D-45EB-A9D4-D686B2E955B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D325725A-BA16-42C5-9405-7B83BA9A667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3FF7103B-1166-4E94-BB1A-7CAC5F75D4D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A978D88D-05FA-41B5-AD4A-0B9DAECFF38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4C508C24-3174-423E-AE47-2D80D8B5D0C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868E23D1-205A-497A-8F5A-1929276B67A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720FA566-D81E-4594-9ED0-AE463786DE8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913369AD-4B96-40CB-AA1F-B2669F52334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19C1A7B7-9E54-4C72-BDB6-55D20FA2A1C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D4DF032B-75FD-41FA-A24C-762939A45EE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B328010D-6832-4DCB-8F6A-A2BD4628C87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A1CDA0C1-C0C9-4982-BF3E-625507F57E0C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74BB9442-741A-4A43-9850-09942BA7734B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205F9161-A7CC-429E-913C-EB188673E8B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9453C6B1-9056-445F-BC59-DCEAD85A72F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AA0587A0-C780-454E-91FE-8615DD77359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id="{7AD37E34-4849-46F0-9BD5-8C771B1067C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434037BE-64D5-4E0C-BAE0-9BB2257DADF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id="{932A35EB-3189-44DB-910D-25EA309BB1EF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id="{9DAB07FF-4C68-4A75-B1D0-7A2A1D927218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93" name="Text Box 1">
          <a:extLst>
            <a:ext uri="{FF2B5EF4-FFF2-40B4-BE49-F238E27FC236}">
              <a16:creationId xmlns:a16="http://schemas.microsoft.com/office/drawing/2014/main" id="{DE845E83-2D12-4AFD-90E3-35EBE961201D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BF454130-F049-4722-AC1C-D95FF94E3CB0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95" name="Text Box 1">
          <a:extLst>
            <a:ext uri="{FF2B5EF4-FFF2-40B4-BE49-F238E27FC236}">
              <a16:creationId xmlns:a16="http://schemas.microsoft.com/office/drawing/2014/main" id="{E27CDE5F-8A1E-42AA-8EF6-D560F83DB87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96" name="Text Box 1">
          <a:extLst>
            <a:ext uri="{FF2B5EF4-FFF2-40B4-BE49-F238E27FC236}">
              <a16:creationId xmlns:a16="http://schemas.microsoft.com/office/drawing/2014/main" id="{88BB6991-EDE7-492C-8C18-3D64768B35EA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897" name="Text Box 1">
          <a:extLst>
            <a:ext uri="{FF2B5EF4-FFF2-40B4-BE49-F238E27FC236}">
              <a16:creationId xmlns:a16="http://schemas.microsoft.com/office/drawing/2014/main" id="{9C7429BB-AE48-4A33-954D-24A8CCDBCEA3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2A76FD48-F665-4B6A-B180-D0516C5A1B8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id="{D336523B-76A9-4F7D-8E0D-874BCAF7AF5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900" name="Text Box 1">
          <a:extLst>
            <a:ext uri="{FF2B5EF4-FFF2-40B4-BE49-F238E27FC236}">
              <a16:creationId xmlns:a16="http://schemas.microsoft.com/office/drawing/2014/main" id="{EE6D0B89-8D65-485A-A796-6E0AF8F928F9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22860</xdr:rowOff>
    </xdr:to>
    <xdr:sp macro="" textlink="">
      <xdr:nvSpPr>
        <xdr:cNvPr id="5901" name="Text Box 1">
          <a:extLst>
            <a:ext uri="{FF2B5EF4-FFF2-40B4-BE49-F238E27FC236}">
              <a16:creationId xmlns:a16="http://schemas.microsoft.com/office/drawing/2014/main" id="{D36F4C0B-F8F9-4CC5-9516-96D3BB3715B1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978FA3BE-4EA3-4741-B1ED-7C0C7BB1A48E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903" name="Text Box 1">
          <a:extLst>
            <a:ext uri="{FF2B5EF4-FFF2-40B4-BE49-F238E27FC236}">
              <a16:creationId xmlns:a16="http://schemas.microsoft.com/office/drawing/2014/main" id="{0D4C041A-AEC2-4DFA-B81B-1E709B191C92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id="{901D21C5-9F01-4491-8E37-826B0B3A4F16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42</xdr:row>
      <xdr:rowOff>0</xdr:rowOff>
    </xdr:from>
    <xdr:to>
      <xdr:col>0</xdr:col>
      <xdr:colOff>586740</xdr:colOff>
      <xdr:row>43</xdr:row>
      <xdr:rowOff>0</xdr:rowOff>
    </xdr:to>
    <xdr:sp macro="" textlink="">
      <xdr:nvSpPr>
        <xdr:cNvPr id="5905" name="Text Box 1">
          <a:extLst>
            <a:ext uri="{FF2B5EF4-FFF2-40B4-BE49-F238E27FC236}">
              <a16:creationId xmlns:a16="http://schemas.microsoft.com/office/drawing/2014/main" id="{7A13475E-A246-421F-961C-5A564AF210E7}"/>
            </a:ext>
          </a:extLst>
        </xdr:cNvPr>
        <xdr:cNvSpPr txBox="1">
          <a:spLocks noChangeArrowheads="1"/>
        </xdr:cNvSpPr>
      </xdr:nvSpPr>
      <xdr:spPr bwMode="auto">
        <a:xfrm>
          <a:off x="510540" y="59055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45B3FE37-EBFC-427C-8E16-50CF211D419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id="{25D0CA6F-D6F0-4301-8C32-C36601C58E7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08" name="Text Box 1">
          <a:extLst>
            <a:ext uri="{FF2B5EF4-FFF2-40B4-BE49-F238E27FC236}">
              <a16:creationId xmlns:a16="http://schemas.microsoft.com/office/drawing/2014/main" id="{831943C1-40E6-4699-B989-39B74165314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09" name="Text Box 1">
          <a:extLst>
            <a:ext uri="{FF2B5EF4-FFF2-40B4-BE49-F238E27FC236}">
              <a16:creationId xmlns:a16="http://schemas.microsoft.com/office/drawing/2014/main" id="{C58391AF-2D0B-498E-9194-17FBC272EC0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3B4A7505-F5F9-4FCF-A2AF-F185BAA7E73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11" name="Text Box 1">
          <a:extLst>
            <a:ext uri="{FF2B5EF4-FFF2-40B4-BE49-F238E27FC236}">
              <a16:creationId xmlns:a16="http://schemas.microsoft.com/office/drawing/2014/main" id="{A0D6CD8D-AED2-4875-A99B-FD56F15A9E1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12" name="Text Box 1">
          <a:extLst>
            <a:ext uri="{FF2B5EF4-FFF2-40B4-BE49-F238E27FC236}">
              <a16:creationId xmlns:a16="http://schemas.microsoft.com/office/drawing/2014/main" id="{29B11527-F049-4E94-BFE8-53059B1B6FD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13" name="Text Box 1">
          <a:extLst>
            <a:ext uri="{FF2B5EF4-FFF2-40B4-BE49-F238E27FC236}">
              <a16:creationId xmlns:a16="http://schemas.microsoft.com/office/drawing/2014/main" id="{33D8181A-59C5-4441-A933-6402AFB53E1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E9BD12D5-FFA6-4F5C-90B8-BA32BD54357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id="{A1290FB2-2E4C-45AF-9660-F68195E3E5E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16" name="Text Box 1">
          <a:extLst>
            <a:ext uri="{FF2B5EF4-FFF2-40B4-BE49-F238E27FC236}">
              <a16:creationId xmlns:a16="http://schemas.microsoft.com/office/drawing/2014/main" id="{802D2B69-9195-4E82-8D60-A7338D683F4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17" name="Text Box 1">
          <a:extLst>
            <a:ext uri="{FF2B5EF4-FFF2-40B4-BE49-F238E27FC236}">
              <a16:creationId xmlns:a16="http://schemas.microsoft.com/office/drawing/2014/main" id="{043D668C-37A7-4396-BC99-7D8DCBDF6AB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9442DC0F-574F-45DE-9AB9-EB77730951B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19" name="Text Box 1">
          <a:extLst>
            <a:ext uri="{FF2B5EF4-FFF2-40B4-BE49-F238E27FC236}">
              <a16:creationId xmlns:a16="http://schemas.microsoft.com/office/drawing/2014/main" id="{286507C9-ED9A-4E89-9E79-41C54529133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20" name="Text Box 1">
          <a:extLst>
            <a:ext uri="{FF2B5EF4-FFF2-40B4-BE49-F238E27FC236}">
              <a16:creationId xmlns:a16="http://schemas.microsoft.com/office/drawing/2014/main" id="{D3A666B5-B181-4386-815D-1186F5D0E9C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21" name="Text Box 1">
          <a:extLst>
            <a:ext uri="{FF2B5EF4-FFF2-40B4-BE49-F238E27FC236}">
              <a16:creationId xmlns:a16="http://schemas.microsoft.com/office/drawing/2014/main" id="{2939F5B1-9DB5-42E9-9626-97053BE15E4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796C95C5-7A40-44D2-A39F-F901234705A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id="{EC61812C-97DC-41C1-B2D1-807CD8565E4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id="{B066DF1D-057D-4E31-AB1F-ADAC4E90710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25" name="Text Box 1">
          <a:extLst>
            <a:ext uri="{FF2B5EF4-FFF2-40B4-BE49-F238E27FC236}">
              <a16:creationId xmlns:a16="http://schemas.microsoft.com/office/drawing/2014/main" id="{5786EBBA-6B2C-4525-A2AD-0AB651468E3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1D0E84AB-1545-4191-9837-98BE88D57A0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27" name="Text Box 1">
          <a:extLst>
            <a:ext uri="{FF2B5EF4-FFF2-40B4-BE49-F238E27FC236}">
              <a16:creationId xmlns:a16="http://schemas.microsoft.com/office/drawing/2014/main" id="{78AD2055-0368-4EFB-8F99-C76704D1424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28" name="Text Box 1">
          <a:extLst>
            <a:ext uri="{FF2B5EF4-FFF2-40B4-BE49-F238E27FC236}">
              <a16:creationId xmlns:a16="http://schemas.microsoft.com/office/drawing/2014/main" id="{D1F78BF1-C06F-4641-B56E-7045BF755EB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29" name="Text Box 1">
          <a:extLst>
            <a:ext uri="{FF2B5EF4-FFF2-40B4-BE49-F238E27FC236}">
              <a16:creationId xmlns:a16="http://schemas.microsoft.com/office/drawing/2014/main" id="{CD1963D2-7A2A-4991-97B9-9EA80657A61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60BBD345-6D2B-48CC-ACAD-A14713C9880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31" name="Text Box 1">
          <a:extLst>
            <a:ext uri="{FF2B5EF4-FFF2-40B4-BE49-F238E27FC236}">
              <a16:creationId xmlns:a16="http://schemas.microsoft.com/office/drawing/2014/main" id="{BA88F0BC-C76C-42A3-98DD-90A0F97279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32" name="Text Box 1">
          <a:extLst>
            <a:ext uri="{FF2B5EF4-FFF2-40B4-BE49-F238E27FC236}">
              <a16:creationId xmlns:a16="http://schemas.microsoft.com/office/drawing/2014/main" id="{B03EB53C-9E95-4911-9352-768947DAC25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33" name="Text Box 1">
          <a:extLst>
            <a:ext uri="{FF2B5EF4-FFF2-40B4-BE49-F238E27FC236}">
              <a16:creationId xmlns:a16="http://schemas.microsoft.com/office/drawing/2014/main" id="{5C334E37-D86D-43DF-8D47-1E52464D3D5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1CA341D7-E26A-40E2-B032-76857C1DAE2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35" name="Text Box 1">
          <a:extLst>
            <a:ext uri="{FF2B5EF4-FFF2-40B4-BE49-F238E27FC236}">
              <a16:creationId xmlns:a16="http://schemas.microsoft.com/office/drawing/2014/main" id="{117FA677-4983-464B-939E-BE28BD3A8BF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36" name="Text Box 1">
          <a:extLst>
            <a:ext uri="{FF2B5EF4-FFF2-40B4-BE49-F238E27FC236}">
              <a16:creationId xmlns:a16="http://schemas.microsoft.com/office/drawing/2014/main" id="{E095E2F6-6C5E-4998-96C7-50BCD92C8F8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37" name="Text Box 1">
          <a:extLst>
            <a:ext uri="{FF2B5EF4-FFF2-40B4-BE49-F238E27FC236}">
              <a16:creationId xmlns:a16="http://schemas.microsoft.com/office/drawing/2014/main" id="{5176CF4F-0F2E-4F8C-81CF-8A4950A8B62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F149F2D2-BBEE-43B1-9FA3-BACDCD182A1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39" name="Text Box 1">
          <a:extLst>
            <a:ext uri="{FF2B5EF4-FFF2-40B4-BE49-F238E27FC236}">
              <a16:creationId xmlns:a16="http://schemas.microsoft.com/office/drawing/2014/main" id="{38C6132D-8CCD-4FBA-939B-EBE4D8FB709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40" name="Text Box 1">
          <a:extLst>
            <a:ext uri="{FF2B5EF4-FFF2-40B4-BE49-F238E27FC236}">
              <a16:creationId xmlns:a16="http://schemas.microsoft.com/office/drawing/2014/main" id="{B20F94AC-CEFA-4AB9-B677-DD30402A24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41" name="Text Box 1">
          <a:extLst>
            <a:ext uri="{FF2B5EF4-FFF2-40B4-BE49-F238E27FC236}">
              <a16:creationId xmlns:a16="http://schemas.microsoft.com/office/drawing/2014/main" id="{DECCBBB0-4AE5-4DE7-95E3-1FCCDBFAF44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4E4BD158-5548-43BC-90E7-0D0855749D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43" name="Text Box 1">
          <a:extLst>
            <a:ext uri="{FF2B5EF4-FFF2-40B4-BE49-F238E27FC236}">
              <a16:creationId xmlns:a16="http://schemas.microsoft.com/office/drawing/2014/main" id="{463E3634-E0F4-4B0C-B56D-C8FA3D64B27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id="{789158D7-6F16-4B22-B619-84C5BD0D65C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45" name="Text Box 1">
          <a:extLst>
            <a:ext uri="{FF2B5EF4-FFF2-40B4-BE49-F238E27FC236}">
              <a16:creationId xmlns:a16="http://schemas.microsoft.com/office/drawing/2014/main" id="{86DA0D08-3DC4-4631-8140-18C4104EB6E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F2B2FF2E-145A-46CE-8E47-2A2B6CE949B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id="{8AFDEFB4-9FD6-45D1-A8D5-AD128F35331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48" name="Text Box 1">
          <a:extLst>
            <a:ext uri="{FF2B5EF4-FFF2-40B4-BE49-F238E27FC236}">
              <a16:creationId xmlns:a16="http://schemas.microsoft.com/office/drawing/2014/main" id="{A69A575E-6061-4E60-945C-14B8FC4A76A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49" name="Text Box 1">
          <a:extLst>
            <a:ext uri="{FF2B5EF4-FFF2-40B4-BE49-F238E27FC236}">
              <a16:creationId xmlns:a16="http://schemas.microsoft.com/office/drawing/2014/main" id="{479949AF-74D0-467A-B369-574D9B8458C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5296AF9C-F00E-453E-AC74-75E69CEE3D8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51" name="Text Box 1">
          <a:extLst>
            <a:ext uri="{FF2B5EF4-FFF2-40B4-BE49-F238E27FC236}">
              <a16:creationId xmlns:a16="http://schemas.microsoft.com/office/drawing/2014/main" id="{6AB8639A-1E09-4B26-AA0D-0B3C8892217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52" name="Text Box 1">
          <a:extLst>
            <a:ext uri="{FF2B5EF4-FFF2-40B4-BE49-F238E27FC236}">
              <a16:creationId xmlns:a16="http://schemas.microsoft.com/office/drawing/2014/main" id="{549147F3-9D9D-4888-81A6-126DFB0C878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53" name="Text Box 1">
          <a:extLst>
            <a:ext uri="{FF2B5EF4-FFF2-40B4-BE49-F238E27FC236}">
              <a16:creationId xmlns:a16="http://schemas.microsoft.com/office/drawing/2014/main" id="{616FBFCF-73BA-4532-A77F-993F4CA0DDA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7BE3D1A9-A4D8-44FC-8A77-1A56F1EF88E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id="{868E2A78-8D14-4B60-8F2D-734F1C5B2A2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56" name="Text Box 1">
          <a:extLst>
            <a:ext uri="{FF2B5EF4-FFF2-40B4-BE49-F238E27FC236}">
              <a16:creationId xmlns:a16="http://schemas.microsoft.com/office/drawing/2014/main" id="{FAB4CA4B-460E-4303-8F22-9788A30A9EB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57" name="Text Box 1">
          <a:extLst>
            <a:ext uri="{FF2B5EF4-FFF2-40B4-BE49-F238E27FC236}">
              <a16:creationId xmlns:a16="http://schemas.microsoft.com/office/drawing/2014/main" id="{18A7063F-034C-4855-8E94-3F8A6861093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8882A052-8E9C-4C60-8834-EC17580CAA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59" name="Text Box 1">
          <a:extLst>
            <a:ext uri="{FF2B5EF4-FFF2-40B4-BE49-F238E27FC236}">
              <a16:creationId xmlns:a16="http://schemas.microsoft.com/office/drawing/2014/main" id="{94C1403E-CC8A-4BD2-A9A1-E1A70C599C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60" name="Text Box 1">
          <a:extLst>
            <a:ext uri="{FF2B5EF4-FFF2-40B4-BE49-F238E27FC236}">
              <a16:creationId xmlns:a16="http://schemas.microsoft.com/office/drawing/2014/main" id="{8A9EA592-87B8-4029-8611-1F31ED74BF3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61" name="Text Box 1">
          <a:extLst>
            <a:ext uri="{FF2B5EF4-FFF2-40B4-BE49-F238E27FC236}">
              <a16:creationId xmlns:a16="http://schemas.microsoft.com/office/drawing/2014/main" id="{D7E012C1-C60C-46C2-85B9-057382226ED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D0F170DA-F4AD-4C09-B831-445DFB33A33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id="{A2600AD4-CB9C-4428-9DDE-DE314F16F26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id="{D326E205-4CC2-4831-B70C-785BCD7889E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65" name="Text Box 1">
          <a:extLst>
            <a:ext uri="{FF2B5EF4-FFF2-40B4-BE49-F238E27FC236}">
              <a16:creationId xmlns:a16="http://schemas.microsoft.com/office/drawing/2014/main" id="{D8BCBC47-5351-47C6-9C7C-4F25BCDAD30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0311C23D-C57F-441E-B85D-4A65E046F36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67" name="Text Box 1">
          <a:extLst>
            <a:ext uri="{FF2B5EF4-FFF2-40B4-BE49-F238E27FC236}">
              <a16:creationId xmlns:a16="http://schemas.microsoft.com/office/drawing/2014/main" id="{CD4EF56A-B2CC-4053-AAB0-BDEEC665A68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68" name="Text Box 1">
          <a:extLst>
            <a:ext uri="{FF2B5EF4-FFF2-40B4-BE49-F238E27FC236}">
              <a16:creationId xmlns:a16="http://schemas.microsoft.com/office/drawing/2014/main" id="{F98D1CC5-AE1D-488E-B932-18D1E49369C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5969" name="Text Box 1">
          <a:extLst>
            <a:ext uri="{FF2B5EF4-FFF2-40B4-BE49-F238E27FC236}">
              <a16:creationId xmlns:a16="http://schemas.microsoft.com/office/drawing/2014/main" id="{10E58C15-DB10-4586-A5C4-70152697FB9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957C0625-E215-41AD-8277-0096F4D8E8E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id="{AD49B175-9CD8-44CA-8B58-31707ADC11A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72" name="Text Box 1">
          <a:extLst>
            <a:ext uri="{FF2B5EF4-FFF2-40B4-BE49-F238E27FC236}">
              <a16:creationId xmlns:a16="http://schemas.microsoft.com/office/drawing/2014/main" id="{3C3AFE62-AF75-40EB-9A9D-50374F8710C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73" name="Text Box 1">
          <a:extLst>
            <a:ext uri="{FF2B5EF4-FFF2-40B4-BE49-F238E27FC236}">
              <a16:creationId xmlns:a16="http://schemas.microsoft.com/office/drawing/2014/main" id="{B686E0E1-94F0-4930-9753-BE337917B29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1E8A4664-939A-4E1E-8F42-AFAAED6822F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75" name="Text Box 1">
          <a:extLst>
            <a:ext uri="{FF2B5EF4-FFF2-40B4-BE49-F238E27FC236}">
              <a16:creationId xmlns:a16="http://schemas.microsoft.com/office/drawing/2014/main" id="{D02BFDCB-40F3-43D3-A3A6-36BFF98375B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76" name="Text Box 1">
          <a:extLst>
            <a:ext uri="{FF2B5EF4-FFF2-40B4-BE49-F238E27FC236}">
              <a16:creationId xmlns:a16="http://schemas.microsoft.com/office/drawing/2014/main" id="{5C370DD0-68C2-4DAF-A4E3-B176DA7B3A8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77" name="Text Box 1">
          <a:extLst>
            <a:ext uri="{FF2B5EF4-FFF2-40B4-BE49-F238E27FC236}">
              <a16:creationId xmlns:a16="http://schemas.microsoft.com/office/drawing/2014/main" id="{A3EA261A-3B67-4FEF-A5E3-903C9A2D7F4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E32DA6AD-5B2E-4F02-998E-20E17800C6A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id="{985B0B82-29D8-418E-A3FB-EB923D18A17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80" name="Text Box 1">
          <a:extLst>
            <a:ext uri="{FF2B5EF4-FFF2-40B4-BE49-F238E27FC236}">
              <a16:creationId xmlns:a16="http://schemas.microsoft.com/office/drawing/2014/main" id="{7359CC45-979B-4A18-AFA2-2BC6DBC1270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81" name="Text Box 1">
          <a:extLst>
            <a:ext uri="{FF2B5EF4-FFF2-40B4-BE49-F238E27FC236}">
              <a16:creationId xmlns:a16="http://schemas.microsoft.com/office/drawing/2014/main" id="{8A451FFC-901F-4578-9B89-23C1291866D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BF02F5E6-DC54-451B-B89D-63DDDC650C8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83" name="Text Box 1">
          <a:extLst>
            <a:ext uri="{FF2B5EF4-FFF2-40B4-BE49-F238E27FC236}">
              <a16:creationId xmlns:a16="http://schemas.microsoft.com/office/drawing/2014/main" id="{E8B3E073-451A-4E4E-A844-456A8FAE930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84" name="Text Box 1">
          <a:extLst>
            <a:ext uri="{FF2B5EF4-FFF2-40B4-BE49-F238E27FC236}">
              <a16:creationId xmlns:a16="http://schemas.microsoft.com/office/drawing/2014/main" id="{FEE0D36A-1937-4025-8CEE-00A8C564D22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85" name="Text Box 1">
          <a:extLst>
            <a:ext uri="{FF2B5EF4-FFF2-40B4-BE49-F238E27FC236}">
              <a16:creationId xmlns:a16="http://schemas.microsoft.com/office/drawing/2014/main" id="{B56949B8-01CA-4F2C-BBF7-EFCD1EEF151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CF0AF426-4C76-4954-805E-55B8516A838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id="{D3D859C1-3271-4600-825E-A180D07A8D8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5988" name="Text Box 1">
          <a:extLst>
            <a:ext uri="{FF2B5EF4-FFF2-40B4-BE49-F238E27FC236}">
              <a16:creationId xmlns:a16="http://schemas.microsoft.com/office/drawing/2014/main" id="{B72759BF-3EE8-4D42-9D0C-724DC1E170D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5989" name="Text Box 1">
          <a:extLst>
            <a:ext uri="{FF2B5EF4-FFF2-40B4-BE49-F238E27FC236}">
              <a16:creationId xmlns:a16="http://schemas.microsoft.com/office/drawing/2014/main" id="{02FD972A-01DA-41F3-BA59-F1382EA3DBE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8299A347-B263-4415-A738-010F556EA19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91" name="Text Box 1">
          <a:extLst>
            <a:ext uri="{FF2B5EF4-FFF2-40B4-BE49-F238E27FC236}">
              <a16:creationId xmlns:a16="http://schemas.microsoft.com/office/drawing/2014/main" id="{D9CAA6F5-1C8A-4BDE-A061-3D6A64E3EBC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92" name="Text Box 1">
          <a:extLst>
            <a:ext uri="{FF2B5EF4-FFF2-40B4-BE49-F238E27FC236}">
              <a16:creationId xmlns:a16="http://schemas.microsoft.com/office/drawing/2014/main" id="{011B8E1E-2CC7-4918-BA35-14C2AB9CC40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5993" name="Text Box 1">
          <a:extLst>
            <a:ext uri="{FF2B5EF4-FFF2-40B4-BE49-F238E27FC236}">
              <a16:creationId xmlns:a16="http://schemas.microsoft.com/office/drawing/2014/main" id="{160650D4-52B6-42D3-8963-B737D166AFA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1A3C6038-AB63-40F6-8EB9-98AE86C939D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id="{76E6B12D-436F-429E-BDF3-1F69D4101C5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5996" name="Text Box 1">
          <a:extLst>
            <a:ext uri="{FF2B5EF4-FFF2-40B4-BE49-F238E27FC236}">
              <a16:creationId xmlns:a16="http://schemas.microsoft.com/office/drawing/2014/main" id="{0AF661CD-D2B7-45FA-886B-FF67C47F984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5997" name="Text Box 1">
          <a:extLst>
            <a:ext uri="{FF2B5EF4-FFF2-40B4-BE49-F238E27FC236}">
              <a16:creationId xmlns:a16="http://schemas.microsoft.com/office/drawing/2014/main" id="{55AC2822-3690-47F2-A2BF-D0466435CB2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37E586AE-5F79-4914-9674-B30753F0A5C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5999" name="Text Box 1">
          <a:extLst>
            <a:ext uri="{FF2B5EF4-FFF2-40B4-BE49-F238E27FC236}">
              <a16:creationId xmlns:a16="http://schemas.microsoft.com/office/drawing/2014/main" id="{A9B00741-288A-4340-B71B-4FE344CF30E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0" name="Text Box 1">
          <a:extLst>
            <a:ext uri="{FF2B5EF4-FFF2-40B4-BE49-F238E27FC236}">
              <a16:creationId xmlns:a16="http://schemas.microsoft.com/office/drawing/2014/main" id="{CCA64B56-8ED0-480F-8985-F107EDE1108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1" name="Text Box 1">
          <a:extLst>
            <a:ext uri="{FF2B5EF4-FFF2-40B4-BE49-F238E27FC236}">
              <a16:creationId xmlns:a16="http://schemas.microsoft.com/office/drawing/2014/main" id="{B89F3370-9479-4135-A709-9FE59A1B633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C0D1BADB-3D8F-459F-95D3-C0529A66C9D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id="{7CA5BF5D-501F-4E6B-8DE8-C8A51BF1090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4" name="Text Box 1">
          <a:extLst>
            <a:ext uri="{FF2B5EF4-FFF2-40B4-BE49-F238E27FC236}">
              <a16:creationId xmlns:a16="http://schemas.microsoft.com/office/drawing/2014/main" id="{A4D798FE-41D9-41E7-B05F-F75A34DDE64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5" name="Text Box 1">
          <a:extLst>
            <a:ext uri="{FF2B5EF4-FFF2-40B4-BE49-F238E27FC236}">
              <a16:creationId xmlns:a16="http://schemas.microsoft.com/office/drawing/2014/main" id="{8CD4AD56-9B84-46D3-A494-2EC1E177D78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D4CFF891-3709-4AFA-A42E-209A68CC6B3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7" name="Text Box 1">
          <a:extLst>
            <a:ext uri="{FF2B5EF4-FFF2-40B4-BE49-F238E27FC236}">
              <a16:creationId xmlns:a16="http://schemas.microsoft.com/office/drawing/2014/main" id="{31ADE8E3-248B-469E-8CFC-114CA25C78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8" name="Text Box 1">
          <a:extLst>
            <a:ext uri="{FF2B5EF4-FFF2-40B4-BE49-F238E27FC236}">
              <a16:creationId xmlns:a16="http://schemas.microsoft.com/office/drawing/2014/main" id="{A9F83E3A-3E86-4256-A2CA-90F6FC0503B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09" name="Text Box 1">
          <a:extLst>
            <a:ext uri="{FF2B5EF4-FFF2-40B4-BE49-F238E27FC236}">
              <a16:creationId xmlns:a16="http://schemas.microsoft.com/office/drawing/2014/main" id="{E075B6CB-44F2-4666-B9A9-5C72C004AB6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D3778C3E-AE5C-48B1-A0E0-404B8319B1C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id="{0D4A28DD-EC76-4E29-9496-587F2106D09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12" name="Text Box 1">
          <a:extLst>
            <a:ext uri="{FF2B5EF4-FFF2-40B4-BE49-F238E27FC236}">
              <a16:creationId xmlns:a16="http://schemas.microsoft.com/office/drawing/2014/main" id="{DBA0DC71-D460-42DA-BA4C-D8A30855796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13" name="Text Box 1">
          <a:extLst>
            <a:ext uri="{FF2B5EF4-FFF2-40B4-BE49-F238E27FC236}">
              <a16:creationId xmlns:a16="http://schemas.microsoft.com/office/drawing/2014/main" id="{694E0A1B-9B18-4D87-92D7-B0EDB1238FE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633E7500-90B2-463C-A591-85E447AE1DD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15" name="Text Box 1">
          <a:extLst>
            <a:ext uri="{FF2B5EF4-FFF2-40B4-BE49-F238E27FC236}">
              <a16:creationId xmlns:a16="http://schemas.microsoft.com/office/drawing/2014/main" id="{74089973-A6F9-4FD7-B045-ABF11846460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16" name="Text Box 1">
          <a:extLst>
            <a:ext uri="{FF2B5EF4-FFF2-40B4-BE49-F238E27FC236}">
              <a16:creationId xmlns:a16="http://schemas.microsoft.com/office/drawing/2014/main" id="{0E4F5AE4-E92A-47A1-AA40-B2DC0F20A87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17" name="Text Box 1">
          <a:extLst>
            <a:ext uri="{FF2B5EF4-FFF2-40B4-BE49-F238E27FC236}">
              <a16:creationId xmlns:a16="http://schemas.microsoft.com/office/drawing/2014/main" id="{DCDD0A5D-4CD9-46B7-BF64-956C3F3873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62F3443A-D66D-4448-999B-0036B56A4D3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id="{D515D35D-8A08-4478-96E6-FD3040EE9CA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20" name="Text Box 1">
          <a:extLst>
            <a:ext uri="{FF2B5EF4-FFF2-40B4-BE49-F238E27FC236}">
              <a16:creationId xmlns:a16="http://schemas.microsoft.com/office/drawing/2014/main" id="{1C896B15-9C4F-4851-A2CE-BBAB4750E1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21" name="Text Box 1">
          <a:extLst>
            <a:ext uri="{FF2B5EF4-FFF2-40B4-BE49-F238E27FC236}">
              <a16:creationId xmlns:a16="http://schemas.microsoft.com/office/drawing/2014/main" id="{1B63D21D-21F2-4811-991A-A93F352DE03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284FE409-6FE8-4A9B-BA6D-7757DF060B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23" name="Text Box 1">
          <a:extLst>
            <a:ext uri="{FF2B5EF4-FFF2-40B4-BE49-F238E27FC236}">
              <a16:creationId xmlns:a16="http://schemas.microsoft.com/office/drawing/2014/main" id="{13DE908E-DEBF-47BD-BFA6-F45DB4A16D6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24" name="Text Box 1">
          <a:extLst>
            <a:ext uri="{FF2B5EF4-FFF2-40B4-BE49-F238E27FC236}">
              <a16:creationId xmlns:a16="http://schemas.microsoft.com/office/drawing/2014/main" id="{8FA80ED4-3E15-4614-944E-691D44F588D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25" name="Text Box 1">
          <a:extLst>
            <a:ext uri="{FF2B5EF4-FFF2-40B4-BE49-F238E27FC236}">
              <a16:creationId xmlns:a16="http://schemas.microsoft.com/office/drawing/2014/main" id="{B67332C2-C6E2-44FF-AC72-32348D06766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B567C1A9-A609-404C-B797-EAEC9E0C27D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27" name="Text Box 1">
          <a:extLst>
            <a:ext uri="{FF2B5EF4-FFF2-40B4-BE49-F238E27FC236}">
              <a16:creationId xmlns:a16="http://schemas.microsoft.com/office/drawing/2014/main" id="{19479746-5B96-4C23-BF3A-30E19A8172A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28" name="Text Box 1">
          <a:extLst>
            <a:ext uri="{FF2B5EF4-FFF2-40B4-BE49-F238E27FC236}">
              <a16:creationId xmlns:a16="http://schemas.microsoft.com/office/drawing/2014/main" id="{77ECFBD3-8DFD-4E8B-9A3A-011082958CB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29" name="Text Box 1">
          <a:extLst>
            <a:ext uri="{FF2B5EF4-FFF2-40B4-BE49-F238E27FC236}">
              <a16:creationId xmlns:a16="http://schemas.microsoft.com/office/drawing/2014/main" id="{7CAE7AAC-520A-449A-975E-09F02D9F6BB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8485FC2D-BBF4-4E9C-8DC9-55E93EF3620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31" name="Text Box 1">
          <a:extLst>
            <a:ext uri="{FF2B5EF4-FFF2-40B4-BE49-F238E27FC236}">
              <a16:creationId xmlns:a16="http://schemas.microsoft.com/office/drawing/2014/main" id="{1862F01A-563B-467D-85DE-27C71B1D1DE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32" name="Text Box 1">
          <a:extLst>
            <a:ext uri="{FF2B5EF4-FFF2-40B4-BE49-F238E27FC236}">
              <a16:creationId xmlns:a16="http://schemas.microsoft.com/office/drawing/2014/main" id="{1F6CC942-85CD-4467-A50D-B4E9ED38887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33" name="Text Box 1">
          <a:extLst>
            <a:ext uri="{FF2B5EF4-FFF2-40B4-BE49-F238E27FC236}">
              <a16:creationId xmlns:a16="http://schemas.microsoft.com/office/drawing/2014/main" id="{DFB5BD04-FABC-44D2-8F28-2E263F7D3BA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EC7CB8AA-4C79-41C2-8C10-54634A5A1AA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id="{46A7B935-8591-4C5A-A214-90DCBEEFE49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36" name="Text Box 1">
          <a:extLst>
            <a:ext uri="{FF2B5EF4-FFF2-40B4-BE49-F238E27FC236}">
              <a16:creationId xmlns:a16="http://schemas.microsoft.com/office/drawing/2014/main" id="{7F6FAA81-371B-402A-A5B4-E4B143343B1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37" name="Text Box 1">
          <a:extLst>
            <a:ext uri="{FF2B5EF4-FFF2-40B4-BE49-F238E27FC236}">
              <a16:creationId xmlns:a16="http://schemas.microsoft.com/office/drawing/2014/main" id="{2F1CB0CF-0049-43D5-96A0-1482B60BC6C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23761E02-C882-49BA-939A-308458E0E62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39" name="Text Box 1">
          <a:extLst>
            <a:ext uri="{FF2B5EF4-FFF2-40B4-BE49-F238E27FC236}">
              <a16:creationId xmlns:a16="http://schemas.microsoft.com/office/drawing/2014/main" id="{50CD5A0E-5ADB-4A1C-8F27-C049EBB36F9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40" name="Text Box 1">
          <a:extLst>
            <a:ext uri="{FF2B5EF4-FFF2-40B4-BE49-F238E27FC236}">
              <a16:creationId xmlns:a16="http://schemas.microsoft.com/office/drawing/2014/main" id="{462C1233-9F76-422F-BC83-D559E2CA7B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41" name="Text Box 1">
          <a:extLst>
            <a:ext uri="{FF2B5EF4-FFF2-40B4-BE49-F238E27FC236}">
              <a16:creationId xmlns:a16="http://schemas.microsoft.com/office/drawing/2014/main" id="{76EF3AB2-E317-45C7-92D4-70090F22285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C56E65B0-0548-431A-9320-90BD28515E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id="{90353714-DB64-40F6-B0C8-14A784BB3D4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44" name="Text Box 1">
          <a:extLst>
            <a:ext uri="{FF2B5EF4-FFF2-40B4-BE49-F238E27FC236}">
              <a16:creationId xmlns:a16="http://schemas.microsoft.com/office/drawing/2014/main" id="{789DB886-B157-4931-8436-D588DB1A4E3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45" name="Text Box 1">
          <a:extLst>
            <a:ext uri="{FF2B5EF4-FFF2-40B4-BE49-F238E27FC236}">
              <a16:creationId xmlns:a16="http://schemas.microsoft.com/office/drawing/2014/main" id="{6FBD35E4-8BDF-4A89-9EA7-6424B70A00D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70024601-B11A-4C41-A32F-6307641825F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47" name="Text Box 1">
          <a:extLst>
            <a:ext uri="{FF2B5EF4-FFF2-40B4-BE49-F238E27FC236}">
              <a16:creationId xmlns:a16="http://schemas.microsoft.com/office/drawing/2014/main" id="{30D6B7D4-DDD6-456B-9BC4-81931B74D8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48" name="Text Box 1">
          <a:extLst>
            <a:ext uri="{FF2B5EF4-FFF2-40B4-BE49-F238E27FC236}">
              <a16:creationId xmlns:a16="http://schemas.microsoft.com/office/drawing/2014/main" id="{F3204C5F-76B1-4570-A30A-DA0B20F6CEF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49" name="Text Box 1">
          <a:extLst>
            <a:ext uri="{FF2B5EF4-FFF2-40B4-BE49-F238E27FC236}">
              <a16:creationId xmlns:a16="http://schemas.microsoft.com/office/drawing/2014/main" id="{C9BCC941-895D-4D46-970F-824F8EDDA60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43E0B814-B5E5-4465-94F8-4CC5BE3EF36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id="{902AF824-E7F5-49B6-B2EF-7F64F95C1C2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52" name="Text Box 1">
          <a:extLst>
            <a:ext uri="{FF2B5EF4-FFF2-40B4-BE49-F238E27FC236}">
              <a16:creationId xmlns:a16="http://schemas.microsoft.com/office/drawing/2014/main" id="{9FFBA198-6741-4650-9B8B-36CD6A39ECE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53" name="Text Box 1">
          <a:extLst>
            <a:ext uri="{FF2B5EF4-FFF2-40B4-BE49-F238E27FC236}">
              <a16:creationId xmlns:a16="http://schemas.microsoft.com/office/drawing/2014/main" id="{5B3B03F8-FC2F-42F2-9C8F-B8A74B3DE38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D6561157-BE53-4DE3-9BBF-0AC3C4AEED4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055" name="Text Box 1">
          <a:extLst>
            <a:ext uri="{FF2B5EF4-FFF2-40B4-BE49-F238E27FC236}">
              <a16:creationId xmlns:a16="http://schemas.microsoft.com/office/drawing/2014/main" id="{67992A33-DFE2-4F4F-A254-932DCE1EFFB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056" name="Text Box 1">
          <a:extLst>
            <a:ext uri="{FF2B5EF4-FFF2-40B4-BE49-F238E27FC236}">
              <a16:creationId xmlns:a16="http://schemas.microsoft.com/office/drawing/2014/main" id="{8AAE1A68-45BF-4537-90A5-B22264E1982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057" name="Text Box 1">
          <a:extLst>
            <a:ext uri="{FF2B5EF4-FFF2-40B4-BE49-F238E27FC236}">
              <a16:creationId xmlns:a16="http://schemas.microsoft.com/office/drawing/2014/main" id="{FD25256D-3583-4A1A-AA56-B3CF93D7DD5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01DFEC60-5A6F-4D7A-A912-BFE43CD9BF3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59" name="Text Box 1">
          <a:extLst>
            <a:ext uri="{FF2B5EF4-FFF2-40B4-BE49-F238E27FC236}">
              <a16:creationId xmlns:a16="http://schemas.microsoft.com/office/drawing/2014/main" id="{4E7733F7-089E-474B-A4E5-8EE47A16AD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60" name="Text Box 1">
          <a:extLst>
            <a:ext uri="{FF2B5EF4-FFF2-40B4-BE49-F238E27FC236}">
              <a16:creationId xmlns:a16="http://schemas.microsoft.com/office/drawing/2014/main" id="{1485ED72-26E9-4E97-9C60-C1F3DD7D3C8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61" name="Text Box 1">
          <a:extLst>
            <a:ext uri="{FF2B5EF4-FFF2-40B4-BE49-F238E27FC236}">
              <a16:creationId xmlns:a16="http://schemas.microsoft.com/office/drawing/2014/main" id="{E250303B-3BA8-4FDD-BB45-F44FFDB980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1B91B7C6-F618-457C-9DAF-A7D49A624E5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63" name="Text Box 1">
          <a:extLst>
            <a:ext uri="{FF2B5EF4-FFF2-40B4-BE49-F238E27FC236}">
              <a16:creationId xmlns:a16="http://schemas.microsoft.com/office/drawing/2014/main" id="{9F255B95-6F94-401B-9F64-CBF727A0DB4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64" name="Text Box 1">
          <a:extLst>
            <a:ext uri="{FF2B5EF4-FFF2-40B4-BE49-F238E27FC236}">
              <a16:creationId xmlns:a16="http://schemas.microsoft.com/office/drawing/2014/main" id="{E9D8B216-B831-4853-B10D-847219C342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65" name="Text Box 1">
          <a:extLst>
            <a:ext uri="{FF2B5EF4-FFF2-40B4-BE49-F238E27FC236}">
              <a16:creationId xmlns:a16="http://schemas.microsoft.com/office/drawing/2014/main" id="{BAB701F6-D7B0-435F-8F98-9DE8ABA727F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5978ADD3-6986-4DE1-9C9F-6A41DFD6C3F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id="{1B18D2CE-1A00-4BBB-8528-B82CA083892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68" name="Text Box 1">
          <a:extLst>
            <a:ext uri="{FF2B5EF4-FFF2-40B4-BE49-F238E27FC236}">
              <a16:creationId xmlns:a16="http://schemas.microsoft.com/office/drawing/2014/main" id="{3D7BB480-055D-46E4-91B1-93D02A8079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69" name="Text Box 1">
          <a:extLst>
            <a:ext uri="{FF2B5EF4-FFF2-40B4-BE49-F238E27FC236}">
              <a16:creationId xmlns:a16="http://schemas.microsoft.com/office/drawing/2014/main" id="{14AA78D3-23DB-496B-95E8-35626B10CB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7A77FFBB-4AAF-4EA2-A1EA-007B86B2598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71" name="Text Box 1">
          <a:extLst>
            <a:ext uri="{FF2B5EF4-FFF2-40B4-BE49-F238E27FC236}">
              <a16:creationId xmlns:a16="http://schemas.microsoft.com/office/drawing/2014/main" id="{1847BA6F-AAF9-485E-B85F-36FF1EC5AE9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72" name="Text Box 1">
          <a:extLst>
            <a:ext uri="{FF2B5EF4-FFF2-40B4-BE49-F238E27FC236}">
              <a16:creationId xmlns:a16="http://schemas.microsoft.com/office/drawing/2014/main" id="{451174A8-60E9-4FD1-A10E-D6F6C169A1B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73" name="Text Box 1">
          <a:extLst>
            <a:ext uri="{FF2B5EF4-FFF2-40B4-BE49-F238E27FC236}">
              <a16:creationId xmlns:a16="http://schemas.microsoft.com/office/drawing/2014/main" id="{F6719DA9-0B5F-47C7-B8D5-E06A7BD1EBD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742B5872-1E5C-425A-B130-D48C2C67C9C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id="{5D5470B9-9E24-415F-A4A3-8B28291F185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76" name="Text Box 1">
          <a:extLst>
            <a:ext uri="{FF2B5EF4-FFF2-40B4-BE49-F238E27FC236}">
              <a16:creationId xmlns:a16="http://schemas.microsoft.com/office/drawing/2014/main" id="{32C78C4A-F1E8-4F35-B396-F5726B0E79A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77" name="Text Box 1">
          <a:extLst>
            <a:ext uri="{FF2B5EF4-FFF2-40B4-BE49-F238E27FC236}">
              <a16:creationId xmlns:a16="http://schemas.microsoft.com/office/drawing/2014/main" id="{C24D23FD-A94F-4C05-B405-FBA06613F61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33CBD0F9-966D-4D9A-9E46-8DAD4FD2753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79" name="Text Box 1">
          <a:extLst>
            <a:ext uri="{FF2B5EF4-FFF2-40B4-BE49-F238E27FC236}">
              <a16:creationId xmlns:a16="http://schemas.microsoft.com/office/drawing/2014/main" id="{90A6092F-3826-4803-A4E0-F3D093208F2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80" name="Text Box 1">
          <a:extLst>
            <a:ext uri="{FF2B5EF4-FFF2-40B4-BE49-F238E27FC236}">
              <a16:creationId xmlns:a16="http://schemas.microsoft.com/office/drawing/2014/main" id="{BE5CA90D-B71C-43A5-ACA5-7C3D44FF374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081" name="Text Box 1">
          <a:extLst>
            <a:ext uri="{FF2B5EF4-FFF2-40B4-BE49-F238E27FC236}">
              <a16:creationId xmlns:a16="http://schemas.microsoft.com/office/drawing/2014/main" id="{B49520F9-2480-4D64-84D5-EAA1F3A717D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0BDFEDDD-46EF-4CD2-B11C-6E9D7C8180A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id="{458E1B4C-273D-44AF-A87E-69A246881E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4" name="Text Box 1">
          <a:extLst>
            <a:ext uri="{FF2B5EF4-FFF2-40B4-BE49-F238E27FC236}">
              <a16:creationId xmlns:a16="http://schemas.microsoft.com/office/drawing/2014/main" id="{6B7AC414-0F39-41C3-8940-18C4F2AE1D3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5" name="Text Box 1">
          <a:extLst>
            <a:ext uri="{FF2B5EF4-FFF2-40B4-BE49-F238E27FC236}">
              <a16:creationId xmlns:a16="http://schemas.microsoft.com/office/drawing/2014/main" id="{F67D5C09-9668-4CFB-8BA2-5B6AFBE56E6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CAF217E4-A52E-4027-AAF4-A0A30888E51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7" name="Text Box 1">
          <a:extLst>
            <a:ext uri="{FF2B5EF4-FFF2-40B4-BE49-F238E27FC236}">
              <a16:creationId xmlns:a16="http://schemas.microsoft.com/office/drawing/2014/main" id="{68FD226F-C549-4372-9BF4-B68300FF16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8" name="Text Box 1">
          <a:extLst>
            <a:ext uri="{FF2B5EF4-FFF2-40B4-BE49-F238E27FC236}">
              <a16:creationId xmlns:a16="http://schemas.microsoft.com/office/drawing/2014/main" id="{7A9B7376-A442-487B-A18C-CEACC47CF3A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89" name="Text Box 1">
          <a:extLst>
            <a:ext uri="{FF2B5EF4-FFF2-40B4-BE49-F238E27FC236}">
              <a16:creationId xmlns:a16="http://schemas.microsoft.com/office/drawing/2014/main" id="{287095EF-EDE7-41CC-985E-DC4D6847022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EEF8AB9B-2B7F-48EE-B25B-FCA5287ABFD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id="{7415FF1A-AA44-4ADB-989A-A135176067F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2" name="Text Box 1">
          <a:extLst>
            <a:ext uri="{FF2B5EF4-FFF2-40B4-BE49-F238E27FC236}">
              <a16:creationId xmlns:a16="http://schemas.microsoft.com/office/drawing/2014/main" id="{8453952F-4456-4810-BDC9-B335ECFEFCD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3" name="Text Box 1">
          <a:extLst>
            <a:ext uri="{FF2B5EF4-FFF2-40B4-BE49-F238E27FC236}">
              <a16:creationId xmlns:a16="http://schemas.microsoft.com/office/drawing/2014/main" id="{86A0240E-F4AF-4726-9F5B-4AAE8CD21CB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EAE54DAA-4617-486F-8551-B016A5BA3FF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5" name="Text Box 1">
          <a:extLst>
            <a:ext uri="{FF2B5EF4-FFF2-40B4-BE49-F238E27FC236}">
              <a16:creationId xmlns:a16="http://schemas.microsoft.com/office/drawing/2014/main" id="{201931E0-43F8-413F-92E2-1E4847B950F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6" name="Text Box 1">
          <a:extLst>
            <a:ext uri="{FF2B5EF4-FFF2-40B4-BE49-F238E27FC236}">
              <a16:creationId xmlns:a16="http://schemas.microsoft.com/office/drawing/2014/main" id="{C7362C2B-C2AE-4B5B-B2F3-BE1FEC084D7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097" name="Text Box 1">
          <a:extLst>
            <a:ext uri="{FF2B5EF4-FFF2-40B4-BE49-F238E27FC236}">
              <a16:creationId xmlns:a16="http://schemas.microsoft.com/office/drawing/2014/main" id="{9349178B-E262-4B2E-A683-F7FA954E556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8673CDAF-382F-4101-B57A-6ECA688E89E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id="{A5A74FA5-F070-4991-8326-F892DE9042E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00" name="Text Box 1">
          <a:extLst>
            <a:ext uri="{FF2B5EF4-FFF2-40B4-BE49-F238E27FC236}">
              <a16:creationId xmlns:a16="http://schemas.microsoft.com/office/drawing/2014/main" id="{010FCB39-756D-4D6A-9B0E-D943AD47F26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01" name="Text Box 1">
          <a:extLst>
            <a:ext uri="{FF2B5EF4-FFF2-40B4-BE49-F238E27FC236}">
              <a16:creationId xmlns:a16="http://schemas.microsoft.com/office/drawing/2014/main" id="{77D95571-5055-4BC0-8B79-A8797409043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71CFAABD-F416-4701-9E8C-4CB7E5477A3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03" name="Text Box 1">
          <a:extLst>
            <a:ext uri="{FF2B5EF4-FFF2-40B4-BE49-F238E27FC236}">
              <a16:creationId xmlns:a16="http://schemas.microsoft.com/office/drawing/2014/main" id="{DB0EA539-2670-4767-868F-31D76E6B33E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04" name="Text Box 1">
          <a:extLst>
            <a:ext uri="{FF2B5EF4-FFF2-40B4-BE49-F238E27FC236}">
              <a16:creationId xmlns:a16="http://schemas.microsoft.com/office/drawing/2014/main" id="{1B13D71F-C222-4FB6-84EC-E74EDC51098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05" name="Text Box 1">
          <a:extLst>
            <a:ext uri="{FF2B5EF4-FFF2-40B4-BE49-F238E27FC236}">
              <a16:creationId xmlns:a16="http://schemas.microsoft.com/office/drawing/2014/main" id="{C88A9A45-C4C9-4A7F-BE44-ECD615B67CB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6F76D3BA-893E-4DF4-9225-730FB9E78B9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07" name="Text Box 1">
          <a:extLst>
            <a:ext uri="{FF2B5EF4-FFF2-40B4-BE49-F238E27FC236}">
              <a16:creationId xmlns:a16="http://schemas.microsoft.com/office/drawing/2014/main" id="{C74F1C40-A104-43AB-B0A7-D4A3ACE3F23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08" name="Text Box 1">
          <a:extLst>
            <a:ext uri="{FF2B5EF4-FFF2-40B4-BE49-F238E27FC236}">
              <a16:creationId xmlns:a16="http://schemas.microsoft.com/office/drawing/2014/main" id="{61A9CA6B-824F-4F20-B32F-26F8A3B3FF4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09" name="Text Box 1">
          <a:extLst>
            <a:ext uri="{FF2B5EF4-FFF2-40B4-BE49-F238E27FC236}">
              <a16:creationId xmlns:a16="http://schemas.microsoft.com/office/drawing/2014/main" id="{8072F5A1-E6AD-485A-A037-AD7A81A80AE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3CDA4B91-AC55-4587-A488-6C2C19A1DE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11" name="Text Box 1">
          <a:extLst>
            <a:ext uri="{FF2B5EF4-FFF2-40B4-BE49-F238E27FC236}">
              <a16:creationId xmlns:a16="http://schemas.microsoft.com/office/drawing/2014/main" id="{5B701CA7-684F-458B-889E-4B4036BABAB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12" name="Text Box 1">
          <a:extLst>
            <a:ext uri="{FF2B5EF4-FFF2-40B4-BE49-F238E27FC236}">
              <a16:creationId xmlns:a16="http://schemas.microsoft.com/office/drawing/2014/main" id="{22A78878-92EB-4369-A8EF-20E51F04A20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13" name="Text Box 1">
          <a:extLst>
            <a:ext uri="{FF2B5EF4-FFF2-40B4-BE49-F238E27FC236}">
              <a16:creationId xmlns:a16="http://schemas.microsoft.com/office/drawing/2014/main" id="{93E9B48B-856D-48AC-A2FE-9BA9234F88A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92182ACA-3BEB-4792-9635-01F5675A92A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15" name="Text Box 1">
          <a:extLst>
            <a:ext uri="{FF2B5EF4-FFF2-40B4-BE49-F238E27FC236}">
              <a16:creationId xmlns:a16="http://schemas.microsoft.com/office/drawing/2014/main" id="{3283B47A-B39B-46C6-ACEF-4945C184546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16" name="Text Box 1">
          <a:extLst>
            <a:ext uri="{FF2B5EF4-FFF2-40B4-BE49-F238E27FC236}">
              <a16:creationId xmlns:a16="http://schemas.microsoft.com/office/drawing/2014/main" id="{68DAA331-BC57-455B-B454-C694B5F9171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17" name="Text Box 1">
          <a:extLst>
            <a:ext uri="{FF2B5EF4-FFF2-40B4-BE49-F238E27FC236}">
              <a16:creationId xmlns:a16="http://schemas.microsoft.com/office/drawing/2014/main" id="{1469F32F-AAC2-426E-85EF-5BD40C7B668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FA7A7A59-51F8-4570-938C-53EE120D61E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19" name="Text Box 1">
          <a:extLst>
            <a:ext uri="{FF2B5EF4-FFF2-40B4-BE49-F238E27FC236}">
              <a16:creationId xmlns:a16="http://schemas.microsoft.com/office/drawing/2014/main" id="{CDEC93BA-A804-437A-86B9-6C47D6A02D2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20" name="Text Box 1">
          <a:extLst>
            <a:ext uri="{FF2B5EF4-FFF2-40B4-BE49-F238E27FC236}">
              <a16:creationId xmlns:a16="http://schemas.microsoft.com/office/drawing/2014/main" id="{C8CE04FE-C8C3-4AAE-9ADF-3A766120A6C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21" name="Text Box 1">
          <a:extLst>
            <a:ext uri="{FF2B5EF4-FFF2-40B4-BE49-F238E27FC236}">
              <a16:creationId xmlns:a16="http://schemas.microsoft.com/office/drawing/2014/main" id="{E6672A30-64C5-42CB-BB5D-193CF189EB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7A963784-DE4E-44F2-A944-BE92C91F63C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id="{D3C698E7-FE09-4060-A43D-4C164C6AF1D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24" name="Text Box 1">
          <a:extLst>
            <a:ext uri="{FF2B5EF4-FFF2-40B4-BE49-F238E27FC236}">
              <a16:creationId xmlns:a16="http://schemas.microsoft.com/office/drawing/2014/main" id="{6D415A8C-2A59-494D-A8A4-0C91BA5C11F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25" name="Text Box 1">
          <a:extLst>
            <a:ext uri="{FF2B5EF4-FFF2-40B4-BE49-F238E27FC236}">
              <a16:creationId xmlns:a16="http://schemas.microsoft.com/office/drawing/2014/main" id="{878CE9B7-FAA0-4E6E-B7A2-E87C7A44DE9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8564EB8C-4883-443F-B837-595D3BD9F35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27" name="Text Box 1">
          <a:extLst>
            <a:ext uri="{FF2B5EF4-FFF2-40B4-BE49-F238E27FC236}">
              <a16:creationId xmlns:a16="http://schemas.microsoft.com/office/drawing/2014/main" id="{B2DAFB06-2446-4D50-98FE-53889CB244A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28" name="Text Box 1">
          <a:extLst>
            <a:ext uri="{FF2B5EF4-FFF2-40B4-BE49-F238E27FC236}">
              <a16:creationId xmlns:a16="http://schemas.microsoft.com/office/drawing/2014/main" id="{87E987D3-591F-40BD-BFCC-BA176446E1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29" name="Text Box 1">
          <a:extLst>
            <a:ext uri="{FF2B5EF4-FFF2-40B4-BE49-F238E27FC236}">
              <a16:creationId xmlns:a16="http://schemas.microsoft.com/office/drawing/2014/main" id="{3772B8C6-7816-4829-9CA7-2AE6D19621B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7AB935A9-A8A6-4DF0-8AD4-86558FF7B26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id="{661D54F1-68EE-4967-B271-9AE8A47525D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132" name="Text Box 1">
          <a:extLst>
            <a:ext uri="{FF2B5EF4-FFF2-40B4-BE49-F238E27FC236}">
              <a16:creationId xmlns:a16="http://schemas.microsoft.com/office/drawing/2014/main" id="{E9906162-8F89-4700-8484-AE0F86E7816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33" name="Text Box 1">
          <a:extLst>
            <a:ext uri="{FF2B5EF4-FFF2-40B4-BE49-F238E27FC236}">
              <a16:creationId xmlns:a16="http://schemas.microsoft.com/office/drawing/2014/main" id="{59933E1E-326A-4002-9682-C5153A1F8A8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67AD0B93-D9CF-4A0B-BD5D-CCCDBA9B8BA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35" name="Text Box 1">
          <a:extLst>
            <a:ext uri="{FF2B5EF4-FFF2-40B4-BE49-F238E27FC236}">
              <a16:creationId xmlns:a16="http://schemas.microsoft.com/office/drawing/2014/main" id="{66DB3B85-F5D6-461A-9F1D-8F20FE995A2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36" name="Text Box 1">
          <a:extLst>
            <a:ext uri="{FF2B5EF4-FFF2-40B4-BE49-F238E27FC236}">
              <a16:creationId xmlns:a16="http://schemas.microsoft.com/office/drawing/2014/main" id="{2874576A-C8F6-4BA9-BA75-ADE55018E4E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37" name="Text Box 1">
          <a:extLst>
            <a:ext uri="{FF2B5EF4-FFF2-40B4-BE49-F238E27FC236}">
              <a16:creationId xmlns:a16="http://schemas.microsoft.com/office/drawing/2014/main" id="{2EB15671-9A28-40FF-963F-E00F209713A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A959A46B-B3D2-41FD-8300-2BB1FF9E5DE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id="{D9822944-906E-493E-8659-FE59C8F378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40" name="Text Box 1">
          <a:extLst>
            <a:ext uri="{FF2B5EF4-FFF2-40B4-BE49-F238E27FC236}">
              <a16:creationId xmlns:a16="http://schemas.microsoft.com/office/drawing/2014/main" id="{651DFDB1-42C2-4BF2-A571-F91C898DAA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41" name="Text Box 1">
          <a:extLst>
            <a:ext uri="{FF2B5EF4-FFF2-40B4-BE49-F238E27FC236}">
              <a16:creationId xmlns:a16="http://schemas.microsoft.com/office/drawing/2014/main" id="{4C20B9E7-E73C-4234-B47B-3186F3D01EA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74A8EFDA-346A-4778-BFAA-702761241A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43" name="Text Box 1">
          <a:extLst>
            <a:ext uri="{FF2B5EF4-FFF2-40B4-BE49-F238E27FC236}">
              <a16:creationId xmlns:a16="http://schemas.microsoft.com/office/drawing/2014/main" id="{55991F3F-FCD4-40DE-900C-7518D5DDECB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44" name="Text Box 1">
          <a:extLst>
            <a:ext uri="{FF2B5EF4-FFF2-40B4-BE49-F238E27FC236}">
              <a16:creationId xmlns:a16="http://schemas.microsoft.com/office/drawing/2014/main" id="{36455349-17AA-4977-805E-CB8019A14AD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45" name="Text Box 1">
          <a:extLst>
            <a:ext uri="{FF2B5EF4-FFF2-40B4-BE49-F238E27FC236}">
              <a16:creationId xmlns:a16="http://schemas.microsoft.com/office/drawing/2014/main" id="{8EB50367-29AD-48D4-B2D4-76D4D9DDBDA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1A8A4DBC-744A-490A-96AC-5120E06430D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47" name="Text Box 1">
          <a:extLst>
            <a:ext uri="{FF2B5EF4-FFF2-40B4-BE49-F238E27FC236}">
              <a16:creationId xmlns:a16="http://schemas.microsoft.com/office/drawing/2014/main" id="{D399A30E-F135-4DB7-92AC-CDFEBE004D9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48" name="Text Box 1">
          <a:extLst>
            <a:ext uri="{FF2B5EF4-FFF2-40B4-BE49-F238E27FC236}">
              <a16:creationId xmlns:a16="http://schemas.microsoft.com/office/drawing/2014/main" id="{65906B94-C5EB-48F6-B753-0577FFFF273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49" name="Text Box 1">
          <a:extLst>
            <a:ext uri="{FF2B5EF4-FFF2-40B4-BE49-F238E27FC236}">
              <a16:creationId xmlns:a16="http://schemas.microsoft.com/office/drawing/2014/main" id="{269B7896-4883-4192-9750-F5103B688D7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40E86503-A3D6-43BB-8BC8-DF8B9CBBB84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51" name="Text Box 1">
          <a:extLst>
            <a:ext uri="{FF2B5EF4-FFF2-40B4-BE49-F238E27FC236}">
              <a16:creationId xmlns:a16="http://schemas.microsoft.com/office/drawing/2014/main" id="{7E687761-1C48-4E1C-B04E-289A6610A89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52" name="Text Box 1">
          <a:extLst>
            <a:ext uri="{FF2B5EF4-FFF2-40B4-BE49-F238E27FC236}">
              <a16:creationId xmlns:a16="http://schemas.microsoft.com/office/drawing/2014/main" id="{70443EB1-D31E-4F85-9989-8BF866389C9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53" name="Text Box 1">
          <a:extLst>
            <a:ext uri="{FF2B5EF4-FFF2-40B4-BE49-F238E27FC236}">
              <a16:creationId xmlns:a16="http://schemas.microsoft.com/office/drawing/2014/main" id="{42311B8E-1100-4066-AC42-30D4D9C6F99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5B591EA3-803C-4DF4-B9F1-380C7E8856D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55" name="Text Box 1">
          <a:extLst>
            <a:ext uri="{FF2B5EF4-FFF2-40B4-BE49-F238E27FC236}">
              <a16:creationId xmlns:a16="http://schemas.microsoft.com/office/drawing/2014/main" id="{80FE8D62-A3B5-429C-BF28-FEADF4F088F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56" name="Text Box 1">
          <a:extLst>
            <a:ext uri="{FF2B5EF4-FFF2-40B4-BE49-F238E27FC236}">
              <a16:creationId xmlns:a16="http://schemas.microsoft.com/office/drawing/2014/main" id="{0BE844DF-8E2F-4BC4-8E64-726BD4A8FD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57" name="Text Box 1">
          <a:extLst>
            <a:ext uri="{FF2B5EF4-FFF2-40B4-BE49-F238E27FC236}">
              <a16:creationId xmlns:a16="http://schemas.microsoft.com/office/drawing/2014/main" id="{19872B00-11DB-4520-8CEB-B2E982EECA9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E94E38BE-A3C5-461D-A2D5-705BE398511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59" name="Text Box 1">
          <a:extLst>
            <a:ext uri="{FF2B5EF4-FFF2-40B4-BE49-F238E27FC236}">
              <a16:creationId xmlns:a16="http://schemas.microsoft.com/office/drawing/2014/main" id="{A4714815-4A88-4F41-A275-CA8D243965F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60" name="Text Box 1">
          <a:extLst>
            <a:ext uri="{FF2B5EF4-FFF2-40B4-BE49-F238E27FC236}">
              <a16:creationId xmlns:a16="http://schemas.microsoft.com/office/drawing/2014/main" id="{B995DAF5-10E6-4554-87D1-246268562E6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61" name="Text Box 1">
          <a:extLst>
            <a:ext uri="{FF2B5EF4-FFF2-40B4-BE49-F238E27FC236}">
              <a16:creationId xmlns:a16="http://schemas.microsoft.com/office/drawing/2014/main" id="{D7C70008-51E2-4A8B-9E81-378BDDFE262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4A634BF2-365E-45E2-8A94-2DD6E85612B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63" name="Text Box 1">
          <a:extLst>
            <a:ext uri="{FF2B5EF4-FFF2-40B4-BE49-F238E27FC236}">
              <a16:creationId xmlns:a16="http://schemas.microsoft.com/office/drawing/2014/main" id="{CC0A38D3-DEBA-4606-839D-FE056DDBBE2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64" name="Text Box 1">
          <a:extLst>
            <a:ext uri="{FF2B5EF4-FFF2-40B4-BE49-F238E27FC236}">
              <a16:creationId xmlns:a16="http://schemas.microsoft.com/office/drawing/2014/main" id="{41B07EFB-5BCC-42E4-8B6A-1BD9A730CC1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65" name="Text Box 1">
          <a:extLst>
            <a:ext uri="{FF2B5EF4-FFF2-40B4-BE49-F238E27FC236}">
              <a16:creationId xmlns:a16="http://schemas.microsoft.com/office/drawing/2014/main" id="{23C6A756-2F0C-4082-9E8C-575EF831970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3BF19749-0A92-4015-B35D-06085BCAC26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67" name="Text Box 1">
          <a:extLst>
            <a:ext uri="{FF2B5EF4-FFF2-40B4-BE49-F238E27FC236}">
              <a16:creationId xmlns:a16="http://schemas.microsoft.com/office/drawing/2014/main" id="{83B67AC1-2E2E-44E0-B2DB-87D349B524E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68" name="Text Box 1">
          <a:extLst>
            <a:ext uri="{FF2B5EF4-FFF2-40B4-BE49-F238E27FC236}">
              <a16:creationId xmlns:a16="http://schemas.microsoft.com/office/drawing/2014/main" id="{A2780AA9-BFB3-42D6-B9D8-7B6A61557CC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69" name="Text Box 1">
          <a:extLst>
            <a:ext uri="{FF2B5EF4-FFF2-40B4-BE49-F238E27FC236}">
              <a16:creationId xmlns:a16="http://schemas.microsoft.com/office/drawing/2014/main" id="{753B68A5-6651-418E-8C7B-2B3E6CAC95D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11034FF5-5FE7-46CD-8303-2EE5D1108F8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id="{8224BE06-F868-4A17-93F9-5780B340F8E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72" name="Text Box 1">
          <a:extLst>
            <a:ext uri="{FF2B5EF4-FFF2-40B4-BE49-F238E27FC236}">
              <a16:creationId xmlns:a16="http://schemas.microsoft.com/office/drawing/2014/main" id="{E23AFB39-2A6C-42E9-A900-23E0B86B0F2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73" name="Text Box 1">
          <a:extLst>
            <a:ext uri="{FF2B5EF4-FFF2-40B4-BE49-F238E27FC236}">
              <a16:creationId xmlns:a16="http://schemas.microsoft.com/office/drawing/2014/main" id="{2E62BF8C-1F2A-40C2-9BAD-81B350A1FDC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A0610E0D-C55C-44C4-A84C-886293C8F37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75" name="Text Box 1">
          <a:extLst>
            <a:ext uri="{FF2B5EF4-FFF2-40B4-BE49-F238E27FC236}">
              <a16:creationId xmlns:a16="http://schemas.microsoft.com/office/drawing/2014/main" id="{CB9CBFEA-2F23-4A3A-A3B2-C7F571286AC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76" name="Text Box 1">
          <a:extLst>
            <a:ext uri="{FF2B5EF4-FFF2-40B4-BE49-F238E27FC236}">
              <a16:creationId xmlns:a16="http://schemas.microsoft.com/office/drawing/2014/main" id="{A25955FB-D442-4501-8896-FE106B12275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77" name="Text Box 1">
          <a:extLst>
            <a:ext uri="{FF2B5EF4-FFF2-40B4-BE49-F238E27FC236}">
              <a16:creationId xmlns:a16="http://schemas.microsoft.com/office/drawing/2014/main" id="{9CDE8456-48B2-43D6-92A4-909C859973C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BB905FDD-920F-479F-861A-184ABDAF413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79" name="Text Box 1">
          <a:extLst>
            <a:ext uri="{FF2B5EF4-FFF2-40B4-BE49-F238E27FC236}">
              <a16:creationId xmlns:a16="http://schemas.microsoft.com/office/drawing/2014/main" id="{97AB62ED-A1E9-4D2B-9F1F-B0D64A3F791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80" name="Text Box 1">
          <a:extLst>
            <a:ext uri="{FF2B5EF4-FFF2-40B4-BE49-F238E27FC236}">
              <a16:creationId xmlns:a16="http://schemas.microsoft.com/office/drawing/2014/main" id="{C7328F6D-1F79-474E-B4DD-BC5DE814EF9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81" name="Text Box 1">
          <a:extLst>
            <a:ext uri="{FF2B5EF4-FFF2-40B4-BE49-F238E27FC236}">
              <a16:creationId xmlns:a16="http://schemas.microsoft.com/office/drawing/2014/main" id="{441F79D8-AC68-46AC-9BCD-B38713DA85A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7D5E2C7C-FD94-4625-8472-DEE802C35C6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83" name="Text Box 1">
          <a:extLst>
            <a:ext uri="{FF2B5EF4-FFF2-40B4-BE49-F238E27FC236}">
              <a16:creationId xmlns:a16="http://schemas.microsoft.com/office/drawing/2014/main" id="{FC3921B2-FB04-451F-83EA-759FCABB024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84" name="Text Box 1">
          <a:extLst>
            <a:ext uri="{FF2B5EF4-FFF2-40B4-BE49-F238E27FC236}">
              <a16:creationId xmlns:a16="http://schemas.microsoft.com/office/drawing/2014/main" id="{CB6CCA43-8941-4555-82D2-5D8F6E65B2C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85" name="Text Box 1">
          <a:extLst>
            <a:ext uri="{FF2B5EF4-FFF2-40B4-BE49-F238E27FC236}">
              <a16:creationId xmlns:a16="http://schemas.microsoft.com/office/drawing/2014/main" id="{3A493702-0A8B-4482-8A87-8A71BEFE17E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F964D385-82AE-4956-9298-67D9E15400F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87" name="Text Box 1">
          <a:extLst>
            <a:ext uri="{FF2B5EF4-FFF2-40B4-BE49-F238E27FC236}">
              <a16:creationId xmlns:a16="http://schemas.microsoft.com/office/drawing/2014/main" id="{11DECF30-EC25-4261-945E-6063A6DD9BE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88" name="Text Box 1">
          <a:extLst>
            <a:ext uri="{FF2B5EF4-FFF2-40B4-BE49-F238E27FC236}">
              <a16:creationId xmlns:a16="http://schemas.microsoft.com/office/drawing/2014/main" id="{4A3F4A7C-B6D5-4AF1-8FB4-4243A6BF791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89" name="Text Box 1">
          <a:extLst>
            <a:ext uri="{FF2B5EF4-FFF2-40B4-BE49-F238E27FC236}">
              <a16:creationId xmlns:a16="http://schemas.microsoft.com/office/drawing/2014/main" id="{9A852D46-3044-49D4-9C1A-F8C2F1A0837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65FC7D8C-A374-49B0-8966-5FC1D1EF1D7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91" name="Text Box 1">
          <a:extLst>
            <a:ext uri="{FF2B5EF4-FFF2-40B4-BE49-F238E27FC236}">
              <a16:creationId xmlns:a16="http://schemas.microsoft.com/office/drawing/2014/main" id="{C0980244-17FD-4940-A9AD-6FE19275EC8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92" name="Text Box 1">
          <a:extLst>
            <a:ext uri="{FF2B5EF4-FFF2-40B4-BE49-F238E27FC236}">
              <a16:creationId xmlns:a16="http://schemas.microsoft.com/office/drawing/2014/main" id="{78E24C12-5A1B-4D33-A9F2-DE6B10074E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93" name="Text Box 1">
          <a:extLst>
            <a:ext uri="{FF2B5EF4-FFF2-40B4-BE49-F238E27FC236}">
              <a16:creationId xmlns:a16="http://schemas.microsoft.com/office/drawing/2014/main" id="{387AD7A9-E0A5-443A-BB35-8DB82C63D42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D7A1D2E8-4E94-4DF0-B044-1877BE324C7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95" name="Text Box 1">
          <a:extLst>
            <a:ext uri="{FF2B5EF4-FFF2-40B4-BE49-F238E27FC236}">
              <a16:creationId xmlns:a16="http://schemas.microsoft.com/office/drawing/2014/main" id="{7F7C204F-1FB3-4E05-ADA5-2B3354EF946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196" name="Text Box 1">
          <a:extLst>
            <a:ext uri="{FF2B5EF4-FFF2-40B4-BE49-F238E27FC236}">
              <a16:creationId xmlns:a16="http://schemas.microsoft.com/office/drawing/2014/main" id="{52478D22-18DD-446C-BD50-D99B62307E5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197" name="Text Box 1">
          <a:extLst>
            <a:ext uri="{FF2B5EF4-FFF2-40B4-BE49-F238E27FC236}">
              <a16:creationId xmlns:a16="http://schemas.microsoft.com/office/drawing/2014/main" id="{DB67A367-8B52-4D71-AD6D-66200D0767C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5C5B2D28-CF9A-46DC-8345-27AE370174D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199" name="Text Box 1">
          <a:extLst>
            <a:ext uri="{FF2B5EF4-FFF2-40B4-BE49-F238E27FC236}">
              <a16:creationId xmlns:a16="http://schemas.microsoft.com/office/drawing/2014/main" id="{AEE14658-9C81-40AF-ACD8-D32308EAD74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00" name="Text Box 1">
          <a:extLst>
            <a:ext uri="{FF2B5EF4-FFF2-40B4-BE49-F238E27FC236}">
              <a16:creationId xmlns:a16="http://schemas.microsoft.com/office/drawing/2014/main" id="{458798E0-1FEE-4F12-8857-03081C76512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01" name="Text Box 1">
          <a:extLst>
            <a:ext uri="{FF2B5EF4-FFF2-40B4-BE49-F238E27FC236}">
              <a16:creationId xmlns:a16="http://schemas.microsoft.com/office/drawing/2014/main" id="{284FCD84-FB27-4080-BE63-B745336E55A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149CE4B9-E8CE-474F-B895-FCC0FFFB17C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03" name="Text Box 1">
          <a:extLst>
            <a:ext uri="{FF2B5EF4-FFF2-40B4-BE49-F238E27FC236}">
              <a16:creationId xmlns:a16="http://schemas.microsoft.com/office/drawing/2014/main" id="{22E81FAF-00F2-4FC7-9EEA-ED105B973C6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04" name="Text Box 1">
          <a:extLst>
            <a:ext uri="{FF2B5EF4-FFF2-40B4-BE49-F238E27FC236}">
              <a16:creationId xmlns:a16="http://schemas.microsoft.com/office/drawing/2014/main" id="{0F1E19D3-9180-45FC-BF78-AB382951F81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05" name="Text Box 1">
          <a:extLst>
            <a:ext uri="{FF2B5EF4-FFF2-40B4-BE49-F238E27FC236}">
              <a16:creationId xmlns:a16="http://schemas.microsoft.com/office/drawing/2014/main" id="{1E3FE197-9D87-4F70-9652-5AE921A7F1F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1D12C17C-DD5A-4041-9853-943AE696BCD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07" name="Text Box 1">
          <a:extLst>
            <a:ext uri="{FF2B5EF4-FFF2-40B4-BE49-F238E27FC236}">
              <a16:creationId xmlns:a16="http://schemas.microsoft.com/office/drawing/2014/main" id="{89B25A11-5553-4416-B826-69DF38C975C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08" name="Text Box 1">
          <a:extLst>
            <a:ext uri="{FF2B5EF4-FFF2-40B4-BE49-F238E27FC236}">
              <a16:creationId xmlns:a16="http://schemas.microsoft.com/office/drawing/2014/main" id="{78A4BA5A-0308-4F2D-856E-5DC29E1ED73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09" name="Text Box 1">
          <a:extLst>
            <a:ext uri="{FF2B5EF4-FFF2-40B4-BE49-F238E27FC236}">
              <a16:creationId xmlns:a16="http://schemas.microsoft.com/office/drawing/2014/main" id="{252F680D-5FA5-4C22-8C63-8E14BA12861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467F4965-D523-411C-BA05-489AF6960DA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id="{80703377-6205-4808-881C-7E37514607F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12" name="Text Box 1">
          <a:extLst>
            <a:ext uri="{FF2B5EF4-FFF2-40B4-BE49-F238E27FC236}">
              <a16:creationId xmlns:a16="http://schemas.microsoft.com/office/drawing/2014/main" id="{A3FE8A85-4FEC-4D7C-9FD0-D2F0D4B18BC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13" name="Text Box 1">
          <a:extLst>
            <a:ext uri="{FF2B5EF4-FFF2-40B4-BE49-F238E27FC236}">
              <a16:creationId xmlns:a16="http://schemas.microsoft.com/office/drawing/2014/main" id="{C01A6662-C991-4087-B6B3-A503801F393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6FE90A5E-CA4E-41B3-A25A-A45F606B618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15" name="Text Box 1">
          <a:extLst>
            <a:ext uri="{FF2B5EF4-FFF2-40B4-BE49-F238E27FC236}">
              <a16:creationId xmlns:a16="http://schemas.microsoft.com/office/drawing/2014/main" id="{970591A7-4292-445F-AFF0-E4E647BC6C4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16" name="Text Box 1">
          <a:extLst>
            <a:ext uri="{FF2B5EF4-FFF2-40B4-BE49-F238E27FC236}">
              <a16:creationId xmlns:a16="http://schemas.microsoft.com/office/drawing/2014/main" id="{0E978D88-803D-40B8-9A9D-9CA289E468D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17" name="Text Box 1">
          <a:extLst>
            <a:ext uri="{FF2B5EF4-FFF2-40B4-BE49-F238E27FC236}">
              <a16:creationId xmlns:a16="http://schemas.microsoft.com/office/drawing/2014/main" id="{16FC7D4B-B3AE-438D-9C5D-382BC4A94EF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1DB23E10-6FCC-4CDF-BE72-A30B3813D61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19" name="Text Box 1">
          <a:extLst>
            <a:ext uri="{FF2B5EF4-FFF2-40B4-BE49-F238E27FC236}">
              <a16:creationId xmlns:a16="http://schemas.microsoft.com/office/drawing/2014/main" id="{590F33ED-BD47-4AD3-899C-B53F2DF503C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20" name="Text Box 1">
          <a:extLst>
            <a:ext uri="{FF2B5EF4-FFF2-40B4-BE49-F238E27FC236}">
              <a16:creationId xmlns:a16="http://schemas.microsoft.com/office/drawing/2014/main" id="{DF7ECD9A-35B0-46F3-99F9-9CD565BC46C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21" name="Text Box 1">
          <a:extLst>
            <a:ext uri="{FF2B5EF4-FFF2-40B4-BE49-F238E27FC236}">
              <a16:creationId xmlns:a16="http://schemas.microsoft.com/office/drawing/2014/main" id="{81D35BBB-06E2-41D7-9D07-9F9B1816723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AE5EEAA1-A158-4C9B-AE3E-72DD3E1F74B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23" name="Text Box 1">
          <a:extLst>
            <a:ext uri="{FF2B5EF4-FFF2-40B4-BE49-F238E27FC236}">
              <a16:creationId xmlns:a16="http://schemas.microsoft.com/office/drawing/2014/main" id="{2D6F9854-6734-4689-AAE4-D0A4261EAE0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24" name="Text Box 1">
          <a:extLst>
            <a:ext uri="{FF2B5EF4-FFF2-40B4-BE49-F238E27FC236}">
              <a16:creationId xmlns:a16="http://schemas.microsoft.com/office/drawing/2014/main" id="{12AE208A-2675-4549-A0C5-7592E0F457E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25" name="Text Box 1">
          <a:extLst>
            <a:ext uri="{FF2B5EF4-FFF2-40B4-BE49-F238E27FC236}">
              <a16:creationId xmlns:a16="http://schemas.microsoft.com/office/drawing/2014/main" id="{882EACB1-C0C8-405E-BE51-3AABA00E980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FD8A3C15-9CAD-46AF-A547-D48F6FC6059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27" name="Text Box 1">
          <a:extLst>
            <a:ext uri="{FF2B5EF4-FFF2-40B4-BE49-F238E27FC236}">
              <a16:creationId xmlns:a16="http://schemas.microsoft.com/office/drawing/2014/main" id="{A04F2BC1-E88A-410D-8708-DCA82A68A3B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28" name="Text Box 1">
          <a:extLst>
            <a:ext uri="{FF2B5EF4-FFF2-40B4-BE49-F238E27FC236}">
              <a16:creationId xmlns:a16="http://schemas.microsoft.com/office/drawing/2014/main" id="{AA2627F4-6613-4AA8-BDB1-2B5A8D2DFE2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29" name="Text Box 1">
          <a:extLst>
            <a:ext uri="{FF2B5EF4-FFF2-40B4-BE49-F238E27FC236}">
              <a16:creationId xmlns:a16="http://schemas.microsoft.com/office/drawing/2014/main" id="{130D8C95-BA27-451C-B77C-623B80F0D1D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C8C9D737-EC7B-41F6-8522-AE530029BD3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31" name="Text Box 1">
          <a:extLst>
            <a:ext uri="{FF2B5EF4-FFF2-40B4-BE49-F238E27FC236}">
              <a16:creationId xmlns:a16="http://schemas.microsoft.com/office/drawing/2014/main" id="{DC834CC8-DBF6-4939-A216-7F665D53F44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32" name="Text Box 1">
          <a:extLst>
            <a:ext uri="{FF2B5EF4-FFF2-40B4-BE49-F238E27FC236}">
              <a16:creationId xmlns:a16="http://schemas.microsoft.com/office/drawing/2014/main" id="{1AC75CDD-719C-4BE5-8D80-0A51F580B8D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33" name="Text Box 1">
          <a:extLst>
            <a:ext uri="{FF2B5EF4-FFF2-40B4-BE49-F238E27FC236}">
              <a16:creationId xmlns:a16="http://schemas.microsoft.com/office/drawing/2014/main" id="{F03A2ED8-4BBC-4624-A215-286FC401E54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D42255F4-E71C-4172-9639-00031AF43F1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35" name="Text Box 1">
          <a:extLst>
            <a:ext uri="{FF2B5EF4-FFF2-40B4-BE49-F238E27FC236}">
              <a16:creationId xmlns:a16="http://schemas.microsoft.com/office/drawing/2014/main" id="{F2F3F704-4180-43BE-9958-1B50BACACC2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36" name="Text Box 1">
          <a:extLst>
            <a:ext uri="{FF2B5EF4-FFF2-40B4-BE49-F238E27FC236}">
              <a16:creationId xmlns:a16="http://schemas.microsoft.com/office/drawing/2014/main" id="{A74C6D42-DCD4-4671-BD7E-C2F6EB4CF11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37" name="Text Box 1">
          <a:extLst>
            <a:ext uri="{FF2B5EF4-FFF2-40B4-BE49-F238E27FC236}">
              <a16:creationId xmlns:a16="http://schemas.microsoft.com/office/drawing/2014/main" id="{1447DEB8-985E-4896-A40A-23B507785D5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5F316EF8-E152-4659-A5F1-4ECC954A917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39" name="Text Box 1">
          <a:extLst>
            <a:ext uri="{FF2B5EF4-FFF2-40B4-BE49-F238E27FC236}">
              <a16:creationId xmlns:a16="http://schemas.microsoft.com/office/drawing/2014/main" id="{BC9D595E-6306-43DC-9FAC-FA272117FC4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0" name="Text Box 1">
          <a:extLst>
            <a:ext uri="{FF2B5EF4-FFF2-40B4-BE49-F238E27FC236}">
              <a16:creationId xmlns:a16="http://schemas.microsoft.com/office/drawing/2014/main" id="{CE9FC609-301A-46D7-8269-E2A8452C0A7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1" name="Text Box 1">
          <a:extLst>
            <a:ext uri="{FF2B5EF4-FFF2-40B4-BE49-F238E27FC236}">
              <a16:creationId xmlns:a16="http://schemas.microsoft.com/office/drawing/2014/main" id="{834A07B3-CE6A-477A-A3FA-F087EE52225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722487CE-AFEB-49A6-BDE6-93473BCBD0F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3" name="Text Box 1">
          <a:extLst>
            <a:ext uri="{FF2B5EF4-FFF2-40B4-BE49-F238E27FC236}">
              <a16:creationId xmlns:a16="http://schemas.microsoft.com/office/drawing/2014/main" id="{49D68A97-D62C-4127-92C2-FF957223A67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4" name="Text Box 1">
          <a:extLst>
            <a:ext uri="{FF2B5EF4-FFF2-40B4-BE49-F238E27FC236}">
              <a16:creationId xmlns:a16="http://schemas.microsoft.com/office/drawing/2014/main" id="{124E08D7-5058-4D35-9DB9-F9823E782B2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5" name="Text Box 1">
          <a:extLst>
            <a:ext uri="{FF2B5EF4-FFF2-40B4-BE49-F238E27FC236}">
              <a16:creationId xmlns:a16="http://schemas.microsoft.com/office/drawing/2014/main" id="{7EF2C930-FA9C-4757-B84A-5ACD01B7D54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201E586F-A5B1-475D-BE35-CEAA6CEE7EF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7" name="Text Box 1">
          <a:extLst>
            <a:ext uri="{FF2B5EF4-FFF2-40B4-BE49-F238E27FC236}">
              <a16:creationId xmlns:a16="http://schemas.microsoft.com/office/drawing/2014/main" id="{B742E2C3-9F08-4516-9089-B830B162FA6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8" name="Text Box 1">
          <a:extLst>
            <a:ext uri="{FF2B5EF4-FFF2-40B4-BE49-F238E27FC236}">
              <a16:creationId xmlns:a16="http://schemas.microsoft.com/office/drawing/2014/main" id="{0C44FD09-7C86-4175-8357-52076C066A7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249" name="Text Box 1">
          <a:extLst>
            <a:ext uri="{FF2B5EF4-FFF2-40B4-BE49-F238E27FC236}">
              <a16:creationId xmlns:a16="http://schemas.microsoft.com/office/drawing/2014/main" id="{33E9DC0B-BDC4-44F6-AFD5-AFE955629D0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BABF6319-6729-4945-83AA-6BB62C532B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id="{0919158F-BB25-43A5-B6DA-4720B0C7A87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52" name="Text Box 1">
          <a:extLst>
            <a:ext uri="{FF2B5EF4-FFF2-40B4-BE49-F238E27FC236}">
              <a16:creationId xmlns:a16="http://schemas.microsoft.com/office/drawing/2014/main" id="{CCD75E5B-479A-4219-BB76-20E06478DAD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53" name="Text Box 1">
          <a:extLst>
            <a:ext uri="{FF2B5EF4-FFF2-40B4-BE49-F238E27FC236}">
              <a16:creationId xmlns:a16="http://schemas.microsoft.com/office/drawing/2014/main" id="{C47A3460-E217-4CB3-B07D-B9AB2099FA3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FC3BEB7F-EE85-412C-A5E5-ED9DF8E8460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55" name="Text Box 1">
          <a:extLst>
            <a:ext uri="{FF2B5EF4-FFF2-40B4-BE49-F238E27FC236}">
              <a16:creationId xmlns:a16="http://schemas.microsoft.com/office/drawing/2014/main" id="{542C4DE7-6341-401E-BA28-8393C335CC2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56" name="Text Box 1">
          <a:extLst>
            <a:ext uri="{FF2B5EF4-FFF2-40B4-BE49-F238E27FC236}">
              <a16:creationId xmlns:a16="http://schemas.microsoft.com/office/drawing/2014/main" id="{32D5171D-C1E8-49E0-9864-B2D17F67B06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57" name="Text Box 1">
          <a:extLst>
            <a:ext uri="{FF2B5EF4-FFF2-40B4-BE49-F238E27FC236}">
              <a16:creationId xmlns:a16="http://schemas.microsoft.com/office/drawing/2014/main" id="{A18152CC-CA0D-496A-9F55-2108B58D22B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BF1D8075-96CE-4370-8C74-4E2B1E597BD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59" name="Text Box 1">
          <a:extLst>
            <a:ext uri="{FF2B5EF4-FFF2-40B4-BE49-F238E27FC236}">
              <a16:creationId xmlns:a16="http://schemas.microsoft.com/office/drawing/2014/main" id="{25D8980D-8B13-4470-AEA7-347230DE4B4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60" name="Text Box 1">
          <a:extLst>
            <a:ext uri="{FF2B5EF4-FFF2-40B4-BE49-F238E27FC236}">
              <a16:creationId xmlns:a16="http://schemas.microsoft.com/office/drawing/2014/main" id="{CB35FC39-A25D-4C26-94DB-0EBC00CF1ED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61" name="Text Box 1">
          <a:extLst>
            <a:ext uri="{FF2B5EF4-FFF2-40B4-BE49-F238E27FC236}">
              <a16:creationId xmlns:a16="http://schemas.microsoft.com/office/drawing/2014/main" id="{D5A69426-EA00-44B5-8F41-5067EC8834A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C463A9E5-1E68-4951-B150-E2CEADA498F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63" name="Text Box 1">
          <a:extLst>
            <a:ext uri="{FF2B5EF4-FFF2-40B4-BE49-F238E27FC236}">
              <a16:creationId xmlns:a16="http://schemas.microsoft.com/office/drawing/2014/main" id="{419F1C45-DAFE-4155-A12F-E930DD7351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64" name="Text Box 1">
          <a:extLst>
            <a:ext uri="{FF2B5EF4-FFF2-40B4-BE49-F238E27FC236}">
              <a16:creationId xmlns:a16="http://schemas.microsoft.com/office/drawing/2014/main" id="{7BF92C64-D29C-4814-8C08-CE84A24F17F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65" name="Text Box 1">
          <a:extLst>
            <a:ext uri="{FF2B5EF4-FFF2-40B4-BE49-F238E27FC236}">
              <a16:creationId xmlns:a16="http://schemas.microsoft.com/office/drawing/2014/main" id="{31ED2325-5CCB-475E-9DF3-1FC66883004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01642251-7049-4BD0-825B-EA12CE327AE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67" name="Text Box 1">
          <a:extLst>
            <a:ext uri="{FF2B5EF4-FFF2-40B4-BE49-F238E27FC236}">
              <a16:creationId xmlns:a16="http://schemas.microsoft.com/office/drawing/2014/main" id="{9524B942-A1FF-4417-A5A3-F31970D2A95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68" name="Text Box 1">
          <a:extLst>
            <a:ext uri="{FF2B5EF4-FFF2-40B4-BE49-F238E27FC236}">
              <a16:creationId xmlns:a16="http://schemas.microsoft.com/office/drawing/2014/main" id="{84782427-05DD-4A5E-824F-3606071DF89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69" name="Text Box 1">
          <a:extLst>
            <a:ext uri="{FF2B5EF4-FFF2-40B4-BE49-F238E27FC236}">
              <a16:creationId xmlns:a16="http://schemas.microsoft.com/office/drawing/2014/main" id="{533F31D7-CD8D-40E2-B0D8-1A68D3E7E99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04336888-E28B-42F5-802F-ACE70D8AE9C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71" name="Text Box 1">
          <a:extLst>
            <a:ext uri="{FF2B5EF4-FFF2-40B4-BE49-F238E27FC236}">
              <a16:creationId xmlns:a16="http://schemas.microsoft.com/office/drawing/2014/main" id="{6E280F56-96AA-48E7-BD2A-3006F6B6DA5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72" name="Text Box 1">
          <a:extLst>
            <a:ext uri="{FF2B5EF4-FFF2-40B4-BE49-F238E27FC236}">
              <a16:creationId xmlns:a16="http://schemas.microsoft.com/office/drawing/2014/main" id="{99E2FF9C-B7C5-4828-8B9D-15B0DF0F487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73" name="Text Box 1">
          <a:extLst>
            <a:ext uri="{FF2B5EF4-FFF2-40B4-BE49-F238E27FC236}">
              <a16:creationId xmlns:a16="http://schemas.microsoft.com/office/drawing/2014/main" id="{0E0DF1CF-A561-4E75-AEF5-555F84C3A5A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4CC9F246-775C-44D6-9F61-733AB95832F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75" name="Text Box 1">
          <a:extLst>
            <a:ext uri="{FF2B5EF4-FFF2-40B4-BE49-F238E27FC236}">
              <a16:creationId xmlns:a16="http://schemas.microsoft.com/office/drawing/2014/main" id="{866F5C49-47F7-48E1-BD97-29EBBCCA52C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76" name="Text Box 1">
          <a:extLst>
            <a:ext uri="{FF2B5EF4-FFF2-40B4-BE49-F238E27FC236}">
              <a16:creationId xmlns:a16="http://schemas.microsoft.com/office/drawing/2014/main" id="{38184DE4-22EA-4DC3-92BE-DACAB29261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77" name="Text Box 1">
          <a:extLst>
            <a:ext uri="{FF2B5EF4-FFF2-40B4-BE49-F238E27FC236}">
              <a16:creationId xmlns:a16="http://schemas.microsoft.com/office/drawing/2014/main" id="{E074C882-7EF6-49C3-ACC3-A2DDE2650B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DB45A5F3-5056-4507-9FA3-590B4C97175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B4719201-9971-4FFF-A972-DB96082521B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80" name="Text Box 1">
          <a:extLst>
            <a:ext uri="{FF2B5EF4-FFF2-40B4-BE49-F238E27FC236}">
              <a16:creationId xmlns:a16="http://schemas.microsoft.com/office/drawing/2014/main" id="{8943618F-580B-4AD3-92FB-0FD368C40F2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81" name="Text Box 1">
          <a:extLst>
            <a:ext uri="{FF2B5EF4-FFF2-40B4-BE49-F238E27FC236}">
              <a16:creationId xmlns:a16="http://schemas.microsoft.com/office/drawing/2014/main" id="{46AFF66C-5AAF-40B1-BDF7-BE5E618ABCE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A2139C66-E799-4ACB-8DFC-C47DE0B9770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83" name="Text Box 1">
          <a:extLst>
            <a:ext uri="{FF2B5EF4-FFF2-40B4-BE49-F238E27FC236}">
              <a16:creationId xmlns:a16="http://schemas.microsoft.com/office/drawing/2014/main" id="{7BB17583-A3DC-4665-A297-1F38AF2A60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ED022706-1822-4AA9-A9B8-0E036F6CBEE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85" name="Text Box 1">
          <a:extLst>
            <a:ext uri="{FF2B5EF4-FFF2-40B4-BE49-F238E27FC236}">
              <a16:creationId xmlns:a16="http://schemas.microsoft.com/office/drawing/2014/main" id="{84CCE573-885A-4AD0-9189-57132DA814B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06A2DF7F-B0D5-4453-B9E1-0434D04DB18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87" name="Text Box 1">
          <a:extLst>
            <a:ext uri="{FF2B5EF4-FFF2-40B4-BE49-F238E27FC236}">
              <a16:creationId xmlns:a16="http://schemas.microsoft.com/office/drawing/2014/main" id="{4CCE714D-E577-45E4-A051-DBCB70AF0CD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88" name="Text Box 1">
          <a:extLst>
            <a:ext uri="{FF2B5EF4-FFF2-40B4-BE49-F238E27FC236}">
              <a16:creationId xmlns:a16="http://schemas.microsoft.com/office/drawing/2014/main" id="{E2846FA2-2468-4BAC-92F4-6F8C4AA0DB4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89" name="Text Box 1">
          <a:extLst>
            <a:ext uri="{FF2B5EF4-FFF2-40B4-BE49-F238E27FC236}">
              <a16:creationId xmlns:a16="http://schemas.microsoft.com/office/drawing/2014/main" id="{5CCAC2A9-B8CE-4272-ADBB-A9C3E66DB7F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5F51B58F-5E7C-49B1-8430-C9D2D2F3793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91" name="Text Box 1">
          <a:extLst>
            <a:ext uri="{FF2B5EF4-FFF2-40B4-BE49-F238E27FC236}">
              <a16:creationId xmlns:a16="http://schemas.microsoft.com/office/drawing/2014/main" id="{7FF49B54-9952-4AE1-8766-1E38D3B22ED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92" name="Text Box 1">
          <a:extLst>
            <a:ext uri="{FF2B5EF4-FFF2-40B4-BE49-F238E27FC236}">
              <a16:creationId xmlns:a16="http://schemas.microsoft.com/office/drawing/2014/main" id="{3C1187C8-648D-4CF2-8470-66993CDEE72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293" name="Text Box 1">
          <a:extLst>
            <a:ext uri="{FF2B5EF4-FFF2-40B4-BE49-F238E27FC236}">
              <a16:creationId xmlns:a16="http://schemas.microsoft.com/office/drawing/2014/main" id="{7C9120EB-604F-4A62-8B25-8E959DF8C00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7E160FB2-DFE1-4BB2-AA48-5D1AF99F19F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95" name="Text Box 1">
          <a:extLst>
            <a:ext uri="{FF2B5EF4-FFF2-40B4-BE49-F238E27FC236}">
              <a16:creationId xmlns:a16="http://schemas.microsoft.com/office/drawing/2014/main" id="{D70F9483-E11E-4B79-8E4F-5613CA2AE01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96" name="Text Box 1">
          <a:extLst>
            <a:ext uri="{FF2B5EF4-FFF2-40B4-BE49-F238E27FC236}">
              <a16:creationId xmlns:a16="http://schemas.microsoft.com/office/drawing/2014/main" id="{D1E2BE10-5684-4B5E-905C-B03BE7BBA35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297" name="Text Box 1">
          <a:extLst>
            <a:ext uri="{FF2B5EF4-FFF2-40B4-BE49-F238E27FC236}">
              <a16:creationId xmlns:a16="http://schemas.microsoft.com/office/drawing/2014/main" id="{A912BE36-A86B-4318-88B5-1BE22A79854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0F11240F-A71A-4085-93B1-2CCDC70BB62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299" name="Text Box 1">
          <a:extLst>
            <a:ext uri="{FF2B5EF4-FFF2-40B4-BE49-F238E27FC236}">
              <a16:creationId xmlns:a16="http://schemas.microsoft.com/office/drawing/2014/main" id="{F96002B7-1CF4-459B-8972-CC7545D750C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00" name="Text Box 1">
          <a:extLst>
            <a:ext uri="{FF2B5EF4-FFF2-40B4-BE49-F238E27FC236}">
              <a16:creationId xmlns:a16="http://schemas.microsoft.com/office/drawing/2014/main" id="{3AD1E2B5-6BFF-4181-B78D-4A18BD12701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01" name="Text Box 1">
          <a:extLst>
            <a:ext uri="{FF2B5EF4-FFF2-40B4-BE49-F238E27FC236}">
              <a16:creationId xmlns:a16="http://schemas.microsoft.com/office/drawing/2014/main" id="{99327C3C-6023-465D-AC01-13C6F48717E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760C301F-89EA-4B37-84CA-02B6532AB6C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03" name="Text Box 1">
          <a:extLst>
            <a:ext uri="{FF2B5EF4-FFF2-40B4-BE49-F238E27FC236}">
              <a16:creationId xmlns:a16="http://schemas.microsoft.com/office/drawing/2014/main" id="{B0E836DB-F4CB-461E-BDC4-43C0B7BAD12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04" name="Text Box 1">
          <a:extLst>
            <a:ext uri="{FF2B5EF4-FFF2-40B4-BE49-F238E27FC236}">
              <a16:creationId xmlns:a16="http://schemas.microsoft.com/office/drawing/2014/main" id="{CCD90C8D-0F85-4009-8363-8ED06E55518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05" name="Text Box 1">
          <a:extLst>
            <a:ext uri="{FF2B5EF4-FFF2-40B4-BE49-F238E27FC236}">
              <a16:creationId xmlns:a16="http://schemas.microsoft.com/office/drawing/2014/main" id="{27F7F4F4-19EB-4F2F-B05C-D01FD7C3E8C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B5287225-5CBE-45A9-87A7-A90A68FCEE8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07" name="Text Box 1">
          <a:extLst>
            <a:ext uri="{FF2B5EF4-FFF2-40B4-BE49-F238E27FC236}">
              <a16:creationId xmlns:a16="http://schemas.microsoft.com/office/drawing/2014/main" id="{A7CE345B-A9D5-490A-B508-DDD217E955B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08" name="Text Box 1">
          <a:extLst>
            <a:ext uri="{FF2B5EF4-FFF2-40B4-BE49-F238E27FC236}">
              <a16:creationId xmlns:a16="http://schemas.microsoft.com/office/drawing/2014/main" id="{FF3A4FD9-68E0-4FCD-8175-E1458BFEBA3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09" name="Text Box 1">
          <a:extLst>
            <a:ext uri="{FF2B5EF4-FFF2-40B4-BE49-F238E27FC236}">
              <a16:creationId xmlns:a16="http://schemas.microsoft.com/office/drawing/2014/main" id="{89C78320-6B1B-405C-934C-4027608BA3A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D0AF127A-1C93-4EFE-B656-1E204440ED1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11" name="Text Box 1">
          <a:extLst>
            <a:ext uri="{FF2B5EF4-FFF2-40B4-BE49-F238E27FC236}">
              <a16:creationId xmlns:a16="http://schemas.microsoft.com/office/drawing/2014/main" id="{E44C388C-67F8-45B0-82D8-4C13449E085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12" name="Text Box 1">
          <a:extLst>
            <a:ext uri="{FF2B5EF4-FFF2-40B4-BE49-F238E27FC236}">
              <a16:creationId xmlns:a16="http://schemas.microsoft.com/office/drawing/2014/main" id="{E31C6EE6-337A-4ACE-A3E7-6D94A9F0E4D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13" name="Text Box 1">
          <a:extLst>
            <a:ext uri="{FF2B5EF4-FFF2-40B4-BE49-F238E27FC236}">
              <a16:creationId xmlns:a16="http://schemas.microsoft.com/office/drawing/2014/main" id="{677219CD-D724-4AE3-A4BF-024A5D99298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22B82F2D-D0F6-4D35-B8A3-9749733267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15" name="Text Box 1">
          <a:extLst>
            <a:ext uri="{FF2B5EF4-FFF2-40B4-BE49-F238E27FC236}">
              <a16:creationId xmlns:a16="http://schemas.microsoft.com/office/drawing/2014/main" id="{E6947F68-87F0-4A9B-B192-6DD5059484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16" name="Text Box 1">
          <a:extLst>
            <a:ext uri="{FF2B5EF4-FFF2-40B4-BE49-F238E27FC236}">
              <a16:creationId xmlns:a16="http://schemas.microsoft.com/office/drawing/2014/main" id="{D7FC94E2-0852-472E-A514-B26F715C15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17" name="Text Box 1">
          <a:extLst>
            <a:ext uri="{FF2B5EF4-FFF2-40B4-BE49-F238E27FC236}">
              <a16:creationId xmlns:a16="http://schemas.microsoft.com/office/drawing/2014/main" id="{44252C57-8096-41C4-9BBB-6295CB916F0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7C2E8C95-17AE-451E-AF61-1B222435BFE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19" name="Text Box 1">
          <a:extLst>
            <a:ext uri="{FF2B5EF4-FFF2-40B4-BE49-F238E27FC236}">
              <a16:creationId xmlns:a16="http://schemas.microsoft.com/office/drawing/2014/main" id="{63579553-4A1C-419A-B365-B66E8E06B9D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20" name="Text Box 1">
          <a:extLst>
            <a:ext uri="{FF2B5EF4-FFF2-40B4-BE49-F238E27FC236}">
              <a16:creationId xmlns:a16="http://schemas.microsoft.com/office/drawing/2014/main" id="{9E0AF22E-267F-44C6-BE1F-0B893E4076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21" name="Text Box 1">
          <a:extLst>
            <a:ext uri="{FF2B5EF4-FFF2-40B4-BE49-F238E27FC236}">
              <a16:creationId xmlns:a16="http://schemas.microsoft.com/office/drawing/2014/main" id="{279C0976-B100-4F53-934C-62890EA5A04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BE8D53A3-C1D6-44C6-8EDA-083B8BD2705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3" name="Text Box 1">
          <a:extLst>
            <a:ext uri="{FF2B5EF4-FFF2-40B4-BE49-F238E27FC236}">
              <a16:creationId xmlns:a16="http://schemas.microsoft.com/office/drawing/2014/main" id="{5FC1E5AD-FD72-4AB3-92D0-0AE2545BB9F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4" name="Text Box 1">
          <a:extLst>
            <a:ext uri="{FF2B5EF4-FFF2-40B4-BE49-F238E27FC236}">
              <a16:creationId xmlns:a16="http://schemas.microsoft.com/office/drawing/2014/main" id="{76EA8342-BF96-472F-9ED2-78AF8F1EA4B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5" name="Text Box 1">
          <a:extLst>
            <a:ext uri="{FF2B5EF4-FFF2-40B4-BE49-F238E27FC236}">
              <a16:creationId xmlns:a16="http://schemas.microsoft.com/office/drawing/2014/main" id="{B1030C59-40AD-4701-BB2C-821F9CF73D4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F5AE2B81-2CF1-40A0-A4B8-4533A6566FE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7" name="Text Box 1">
          <a:extLst>
            <a:ext uri="{FF2B5EF4-FFF2-40B4-BE49-F238E27FC236}">
              <a16:creationId xmlns:a16="http://schemas.microsoft.com/office/drawing/2014/main" id="{B3BCDCD5-4474-4A4E-BDDD-870B39B8089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8" name="Text Box 1">
          <a:extLst>
            <a:ext uri="{FF2B5EF4-FFF2-40B4-BE49-F238E27FC236}">
              <a16:creationId xmlns:a16="http://schemas.microsoft.com/office/drawing/2014/main" id="{E8D11D51-2F31-473A-B4A1-40F9659F523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29" name="Text Box 1">
          <a:extLst>
            <a:ext uri="{FF2B5EF4-FFF2-40B4-BE49-F238E27FC236}">
              <a16:creationId xmlns:a16="http://schemas.microsoft.com/office/drawing/2014/main" id="{9810D107-D524-4178-B669-1381CB400DC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41FD72C5-ED52-4F83-9B79-6134259473F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1" name="Text Box 1">
          <a:extLst>
            <a:ext uri="{FF2B5EF4-FFF2-40B4-BE49-F238E27FC236}">
              <a16:creationId xmlns:a16="http://schemas.microsoft.com/office/drawing/2014/main" id="{809DFEFD-10BB-4ED3-885B-128C76A7A8A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2" name="Text Box 1">
          <a:extLst>
            <a:ext uri="{FF2B5EF4-FFF2-40B4-BE49-F238E27FC236}">
              <a16:creationId xmlns:a16="http://schemas.microsoft.com/office/drawing/2014/main" id="{B290258A-9ADA-4226-8ECB-87791E13DE5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3" name="Text Box 1">
          <a:extLst>
            <a:ext uri="{FF2B5EF4-FFF2-40B4-BE49-F238E27FC236}">
              <a16:creationId xmlns:a16="http://schemas.microsoft.com/office/drawing/2014/main" id="{AE16EA32-20A8-4045-B182-F5CB56E98F0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C45C0530-D4F1-4558-8ED1-BA6D50DC0A5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5" name="Text Box 1">
          <a:extLst>
            <a:ext uri="{FF2B5EF4-FFF2-40B4-BE49-F238E27FC236}">
              <a16:creationId xmlns:a16="http://schemas.microsoft.com/office/drawing/2014/main" id="{9BC3EFA0-4905-431E-8907-B9DA46A7D0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6" name="Text Box 1">
          <a:extLst>
            <a:ext uri="{FF2B5EF4-FFF2-40B4-BE49-F238E27FC236}">
              <a16:creationId xmlns:a16="http://schemas.microsoft.com/office/drawing/2014/main" id="{41E8742E-838D-4146-8153-7997E9EB24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337" name="Text Box 1">
          <a:extLst>
            <a:ext uri="{FF2B5EF4-FFF2-40B4-BE49-F238E27FC236}">
              <a16:creationId xmlns:a16="http://schemas.microsoft.com/office/drawing/2014/main" id="{019F2B78-DC75-46FD-9E10-0135C298626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50A240FB-43AC-4C8E-B8B6-CD8F155440C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39" name="Text Box 1">
          <a:extLst>
            <a:ext uri="{FF2B5EF4-FFF2-40B4-BE49-F238E27FC236}">
              <a16:creationId xmlns:a16="http://schemas.microsoft.com/office/drawing/2014/main" id="{02D6B2CC-F1A4-4452-8699-AC85314204C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40" name="Text Box 1">
          <a:extLst>
            <a:ext uri="{FF2B5EF4-FFF2-40B4-BE49-F238E27FC236}">
              <a16:creationId xmlns:a16="http://schemas.microsoft.com/office/drawing/2014/main" id="{90C5D3C8-45DF-4C25-BAB2-59ACB060FB6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41" name="Text Box 1">
          <a:extLst>
            <a:ext uri="{FF2B5EF4-FFF2-40B4-BE49-F238E27FC236}">
              <a16:creationId xmlns:a16="http://schemas.microsoft.com/office/drawing/2014/main" id="{EA4C75E2-2B26-4D64-8813-DFBBD4CA596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646FB497-E906-41D9-A43B-1BE05148470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43" name="Text Box 1">
          <a:extLst>
            <a:ext uri="{FF2B5EF4-FFF2-40B4-BE49-F238E27FC236}">
              <a16:creationId xmlns:a16="http://schemas.microsoft.com/office/drawing/2014/main" id="{5CC33C47-1E00-4DB8-A23B-B69FB5D5B03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44" name="Text Box 1">
          <a:extLst>
            <a:ext uri="{FF2B5EF4-FFF2-40B4-BE49-F238E27FC236}">
              <a16:creationId xmlns:a16="http://schemas.microsoft.com/office/drawing/2014/main" id="{3D5FA151-95AE-46DF-A520-AF81294D66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45" name="Text Box 1">
          <a:extLst>
            <a:ext uri="{FF2B5EF4-FFF2-40B4-BE49-F238E27FC236}">
              <a16:creationId xmlns:a16="http://schemas.microsoft.com/office/drawing/2014/main" id="{C4744EAD-AA23-44C2-8F1B-7FCFB0EC024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9DD0A252-F37A-4818-BC3E-68FB7340DA6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47" name="Text Box 1">
          <a:extLst>
            <a:ext uri="{FF2B5EF4-FFF2-40B4-BE49-F238E27FC236}">
              <a16:creationId xmlns:a16="http://schemas.microsoft.com/office/drawing/2014/main" id="{BB1B6E30-BCBF-4E47-8F84-0652E608463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48" name="Text Box 1">
          <a:extLst>
            <a:ext uri="{FF2B5EF4-FFF2-40B4-BE49-F238E27FC236}">
              <a16:creationId xmlns:a16="http://schemas.microsoft.com/office/drawing/2014/main" id="{15CF4DA0-E15A-4AAC-88EA-E31C52BA263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49" name="Text Box 1">
          <a:extLst>
            <a:ext uri="{FF2B5EF4-FFF2-40B4-BE49-F238E27FC236}">
              <a16:creationId xmlns:a16="http://schemas.microsoft.com/office/drawing/2014/main" id="{6CD826B7-6EAE-4231-B852-6049FC85D26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671FAA8E-AC40-478C-8D19-0CCF3E61867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51" name="Text Box 1">
          <a:extLst>
            <a:ext uri="{FF2B5EF4-FFF2-40B4-BE49-F238E27FC236}">
              <a16:creationId xmlns:a16="http://schemas.microsoft.com/office/drawing/2014/main" id="{4DA15198-97A3-4977-A93D-32F5C53290A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52" name="Text Box 1">
          <a:extLst>
            <a:ext uri="{FF2B5EF4-FFF2-40B4-BE49-F238E27FC236}">
              <a16:creationId xmlns:a16="http://schemas.microsoft.com/office/drawing/2014/main" id="{4892B4E4-AE30-443A-ACCE-D959E0C8227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53" name="Text Box 1">
          <a:extLst>
            <a:ext uri="{FF2B5EF4-FFF2-40B4-BE49-F238E27FC236}">
              <a16:creationId xmlns:a16="http://schemas.microsoft.com/office/drawing/2014/main" id="{EC36006A-7C0E-4287-8CC1-1B4BDC2BBE0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C61F1E12-B61F-4D10-AEA6-1C234D392E3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55" name="Text Box 1">
          <a:extLst>
            <a:ext uri="{FF2B5EF4-FFF2-40B4-BE49-F238E27FC236}">
              <a16:creationId xmlns:a16="http://schemas.microsoft.com/office/drawing/2014/main" id="{F6BD4126-B07A-49CA-A23F-69180109D37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56" name="Text Box 1">
          <a:extLst>
            <a:ext uri="{FF2B5EF4-FFF2-40B4-BE49-F238E27FC236}">
              <a16:creationId xmlns:a16="http://schemas.microsoft.com/office/drawing/2014/main" id="{DDA0F559-D111-4E53-A65D-3C8AE8821E8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57" name="Text Box 1">
          <a:extLst>
            <a:ext uri="{FF2B5EF4-FFF2-40B4-BE49-F238E27FC236}">
              <a16:creationId xmlns:a16="http://schemas.microsoft.com/office/drawing/2014/main" id="{B8D7AE2B-276D-406D-B025-5314FBEBEC8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15C06C0E-CFD5-4739-9D1F-82CDA0C5585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59" name="Text Box 1">
          <a:extLst>
            <a:ext uri="{FF2B5EF4-FFF2-40B4-BE49-F238E27FC236}">
              <a16:creationId xmlns:a16="http://schemas.microsoft.com/office/drawing/2014/main" id="{D1B5E7CF-35B1-414B-AE87-40C181CE080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60" name="Text Box 1">
          <a:extLst>
            <a:ext uri="{FF2B5EF4-FFF2-40B4-BE49-F238E27FC236}">
              <a16:creationId xmlns:a16="http://schemas.microsoft.com/office/drawing/2014/main" id="{D1BBDCFD-313F-46D0-967D-F25EE2101DF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61" name="Text Box 1">
          <a:extLst>
            <a:ext uri="{FF2B5EF4-FFF2-40B4-BE49-F238E27FC236}">
              <a16:creationId xmlns:a16="http://schemas.microsoft.com/office/drawing/2014/main" id="{5EE99171-50B5-4B7F-8D06-426A50DBBF4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84EE5F2E-87CA-4728-99EB-2BE017870C6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63" name="Text Box 1">
          <a:extLst>
            <a:ext uri="{FF2B5EF4-FFF2-40B4-BE49-F238E27FC236}">
              <a16:creationId xmlns:a16="http://schemas.microsoft.com/office/drawing/2014/main" id="{72A0A7D2-18A5-4E1F-ADC9-2B630BF9A2C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64" name="Text Box 1">
          <a:extLst>
            <a:ext uri="{FF2B5EF4-FFF2-40B4-BE49-F238E27FC236}">
              <a16:creationId xmlns:a16="http://schemas.microsoft.com/office/drawing/2014/main" id="{CC4BE562-A801-43ED-AE38-1F1599C22AB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65" name="Text Box 1">
          <a:extLst>
            <a:ext uri="{FF2B5EF4-FFF2-40B4-BE49-F238E27FC236}">
              <a16:creationId xmlns:a16="http://schemas.microsoft.com/office/drawing/2014/main" id="{7842D8FE-751E-42FE-AFD4-790282BC6AC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C8448C90-C3F5-4E18-AA2A-FF84F7B1E5A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67" name="Text Box 1">
          <a:extLst>
            <a:ext uri="{FF2B5EF4-FFF2-40B4-BE49-F238E27FC236}">
              <a16:creationId xmlns:a16="http://schemas.microsoft.com/office/drawing/2014/main" id="{BD099A1A-BDDC-4D47-A6F2-86945D73578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68" name="Text Box 1">
          <a:extLst>
            <a:ext uri="{FF2B5EF4-FFF2-40B4-BE49-F238E27FC236}">
              <a16:creationId xmlns:a16="http://schemas.microsoft.com/office/drawing/2014/main" id="{99ABD93C-6AF9-4CCE-BD15-9A723D6C7AC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69" name="Text Box 1">
          <a:extLst>
            <a:ext uri="{FF2B5EF4-FFF2-40B4-BE49-F238E27FC236}">
              <a16:creationId xmlns:a16="http://schemas.microsoft.com/office/drawing/2014/main" id="{1F87DB8E-096C-448F-811E-6B0649A211A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7CED888E-A81A-4FA5-8DF0-AF6C5189738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71" name="Text Box 1">
          <a:extLst>
            <a:ext uri="{FF2B5EF4-FFF2-40B4-BE49-F238E27FC236}">
              <a16:creationId xmlns:a16="http://schemas.microsoft.com/office/drawing/2014/main" id="{1FC54BEE-4340-4388-BADD-26710905F86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372" name="Text Box 1">
          <a:extLst>
            <a:ext uri="{FF2B5EF4-FFF2-40B4-BE49-F238E27FC236}">
              <a16:creationId xmlns:a16="http://schemas.microsoft.com/office/drawing/2014/main" id="{AE287F9B-25E4-4A19-8837-7C9152D210B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73" name="Text Box 1">
          <a:extLst>
            <a:ext uri="{FF2B5EF4-FFF2-40B4-BE49-F238E27FC236}">
              <a16:creationId xmlns:a16="http://schemas.microsoft.com/office/drawing/2014/main" id="{D0DD0DD4-19AA-4593-B9FF-2B7CF24D5B7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30770730-44EB-4BBC-8307-AD2EC77852E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75" name="Text Box 1">
          <a:extLst>
            <a:ext uri="{FF2B5EF4-FFF2-40B4-BE49-F238E27FC236}">
              <a16:creationId xmlns:a16="http://schemas.microsoft.com/office/drawing/2014/main" id="{79B613F7-542D-44C7-99B1-8246EE36224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76" name="Text Box 1">
          <a:extLst>
            <a:ext uri="{FF2B5EF4-FFF2-40B4-BE49-F238E27FC236}">
              <a16:creationId xmlns:a16="http://schemas.microsoft.com/office/drawing/2014/main" id="{0E076176-6D01-4277-8377-014A168E985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77" name="Text Box 1">
          <a:extLst>
            <a:ext uri="{FF2B5EF4-FFF2-40B4-BE49-F238E27FC236}">
              <a16:creationId xmlns:a16="http://schemas.microsoft.com/office/drawing/2014/main" id="{FAF4667B-F907-4416-87ED-69406A888C4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88AB0235-70FD-49D2-8787-5510431C3A2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79" name="Text Box 1">
          <a:extLst>
            <a:ext uri="{FF2B5EF4-FFF2-40B4-BE49-F238E27FC236}">
              <a16:creationId xmlns:a16="http://schemas.microsoft.com/office/drawing/2014/main" id="{CDBE1384-7833-4560-A373-FE7339DD18C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80" name="Text Box 1">
          <a:extLst>
            <a:ext uri="{FF2B5EF4-FFF2-40B4-BE49-F238E27FC236}">
              <a16:creationId xmlns:a16="http://schemas.microsoft.com/office/drawing/2014/main" id="{9BA9E9AC-AE7E-4E88-A47D-C33EC997CF5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81" name="Text Box 1">
          <a:extLst>
            <a:ext uri="{FF2B5EF4-FFF2-40B4-BE49-F238E27FC236}">
              <a16:creationId xmlns:a16="http://schemas.microsoft.com/office/drawing/2014/main" id="{D7A6FE33-57C5-492A-93A6-E4D40F47D7F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0938A4FD-2AC0-4A36-92C6-56E9870290A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383" name="Text Box 1">
          <a:extLst>
            <a:ext uri="{FF2B5EF4-FFF2-40B4-BE49-F238E27FC236}">
              <a16:creationId xmlns:a16="http://schemas.microsoft.com/office/drawing/2014/main" id="{6467F804-58D5-4722-90F1-21DA7B625AB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384" name="Text Box 1">
          <a:extLst>
            <a:ext uri="{FF2B5EF4-FFF2-40B4-BE49-F238E27FC236}">
              <a16:creationId xmlns:a16="http://schemas.microsoft.com/office/drawing/2014/main" id="{50F5509C-0C5D-493E-AA41-CB3D848666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385" name="Text Box 1">
          <a:extLst>
            <a:ext uri="{FF2B5EF4-FFF2-40B4-BE49-F238E27FC236}">
              <a16:creationId xmlns:a16="http://schemas.microsoft.com/office/drawing/2014/main" id="{8BFB7569-1B83-453C-80C5-FC06CD7865D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E7662E1D-22BC-45AC-9BAD-766D8B9CD9C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87" name="Text Box 1">
          <a:extLst>
            <a:ext uri="{FF2B5EF4-FFF2-40B4-BE49-F238E27FC236}">
              <a16:creationId xmlns:a16="http://schemas.microsoft.com/office/drawing/2014/main" id="{A630D8A3-0BB1-4B07-B8FC-D4E7A85735D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88" name="Text Box 1">
          <a:extLst>
            <a:ext uri="{FF2B5EF4-FFF2-40B4-BE49-F238E27FC236}">
              <a16:creationId xmlns:a16="http://schemas.microsoft.com/office/drawing/2014/main" id="{4CCABD28-6EB5-451E-962A-B551B0E1EC5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89" name="Text Box 1">
          <a:extLst>
            <a:ext uri="{FF2B5EF4-FFF2-40B4-BE49-F238E27FC236}">
              <a16:creationId xmlns:a16="http://schemas.microsoft.com/office/drawing/2014/main" id="{12094EBA-BA8B-4B25-BF09-355BAD91371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F5380282-B224-4315-A942-5F76AF7C2F6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91" name="Text Box 1">
          <a:extLst>
            <a:ext uri="{FF2B5EF4-FFF2-40B4-BE49-F238E27FC236}">
              <a16:creationId xmlns:a16="http://schemas.microsoft.com/office/drawing/2014/main" id="{94BF3696-27E9-4217-A0FF-03C23C2F2F8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92" name="Text Box 1">
          <a:extLst>
            <a:ext uri="{FF2B5EF4-FFF2-40B4-BE49-F238E27FC236}">
              <a16:creationId xmlns:a16="http://schemas.microsoft.com/office/drawing/2014/main" id="{D5B82DE0-A46A-4CD0-8964-F5229736AF4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93" name="Text Box 1">
          <a:extLst>
            <a:ext uri="{FF2B5EF4-FFF2-40B4-BE49-F238E27FC236}">
              <a16:creationId xmlns:a16="http://schemas.microsoft.com/office/drawing/2014/main" id="{F706E023-EB51-4E1D-8D4A-A7B61A5AADB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57A8FA49-ED2A-436C-8199-D9EEE6E58E0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95" name="Text Box 1">
          <a:extLst>
            <a:ext uri="{FF2B5EF4-FFF2-40B4-BE49-F238E27FC236}">
              <a16:creationId xmlns:a16="http://schemas.microsoft.com/office/drawing/2014/main" id="{CDCA6C85-61DC-45D8-A9EB-DFC2D3B5B32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396" name="Text Box 1">
          <a:extLst>
            <a:ext uri="{FF2B5EF4-FFF2-40B4-BE49-F238E27FC236}">
              <a16:creationId xmlns:a16="http://schemas.microsoft.com/office/drawing/2014/main" id="{FD2D80A2-6403-4F9D-9E1F-62716F1F11E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397" name="Text Box 1">
          <a:extLst>
            <a:ext uri="{FF2B5EF4-FFF2-40B4-BE49-F238E27FC236}">
              <a16:creationId xmlns:a16="http://schemas.microsoft.com/office/drawing/2014/main" id="{CD2A6966-89F8-44D8-A65F-5B9D0AFB3E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069D4789-90D0-497E-AD5D-C64A8262788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399" name="Text Box 1">
          <a:extLst>
            <a:ext uri="{FF2B5EF4-FFF2-40B4-BE49-F238E27FC236}">
              <a16:creationId xmlns:a16="http://schemas.microsoft.com/office/drawing/2014/main" id="{E514A876-C2B4-4F5A-AF01-24971A47D56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00" name="Text Box 1">
          <a:extLst>
            <a:ext uri="{FF2B5EF4-FFF2-40B4-BE49-F238E27FC236}">
              <a16:creationId xmlns:a16="http://schemas.microsoft.com/office/drawing/2014/main" id="{3AD7DAB9-9ACB-478C-BE49-9BD477F21BE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01" name="Text Box 1">
          <a:extLst>
            <a:ext uri="{FF2B5EF4-FFF2-40B4-BE49-F238E27FC236}">
              <a16:creationId xmlns:a16="http://schemas.microsoft.com/office/drawing/2014/main" id="{19AAFE66-CF8E-434C-B054-0AAF37681A5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502D93F0-37AB-416E-9F99-A66CEEFA254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03" name="Text Box 1">
          <a:extLst>
            <a:ext uri="{FF2B5EF4-FFF2-40B4-BE49-F238E27FC236}">
              <a16:creationId xmlns:a16="http://schemas.microsoft.com/office/drawing/2014/main" id="{66D12088-A390-4426-8327-34D3262179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04" name="Text Box 1">
          <a:extLst>
            <a:ext uri="{FF2B5EF4-FFF2-40B4-BE49-F238E27FC236}">
              <a16:creationId xmlns:a16="http://schemas.microsoft.com/office/drawing/2014/main" id="{21D7EA62-A8FC-4992-9E0B-C1BCA29CA20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05" name="Text Box 1">
          <a:extLst>
            <a:ext uri="{FF2B5EF4-FFF2-40B4-BE49-F238E27FC236}">
              <a16:creationId xmlns:a16="http://schemas.microsoft.com/office/drawing/2014/main" id="{3B24B707-5AD9-46B9-9D36-FC82CCF5DE3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E5347BD8-CD9C-4B55-BDB2-49609F436DA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07" name="Text Box 1">
          <a:extLst>
            <a:ext uri="{FF2B5EF4-FFF2-40B4-BE49-F238E27FC236}">
              <a16:creationId xmlns:a16="http://schemas.microsoft.com/office/drawing/2014/main" id="{F570701E-5F8B-41BF-908E-D583785271D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08" name="Text Box 1">
          <a:extLst>
            <a:ext uri="{FF2B5EF4-FFF2-40B4-BE49-F238E27FC236}">
              <a16:creationId xmlns:a16="http://schemas.microsoft.com/office/drawing/2014/main" id="{163349CE-DC3F-4B81-B8EC-C73E9567B90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09" name="Text Box 1">
          <a:extLst>
            <a:ext uri="{FF2B5EF4-FFF2-40B4-BE49-F238E27FC236}">
              <a16:creationId xmlns:a16="http://schemas.microsoft.com/office/drawing/2014/main" id="{EA82DA15-EECC-4B42-8416-40D3A311F33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F2BB9531-1AD0-46C7-94AF-843ADD3E5D0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11" name="Text Box 1">
          <a:extLst>
            <a:ext uri="{FF2B5EF4-FFF2-40B4-BE49-F238E27FC236}">
              <a16:creationId xmlns:a16="http://schemas.microsoft.com/office/drawing/2014/main" id="{3E218F70-4380-49D5-8DD4-56704D56442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12" name="Text Box 1">
          <a:extLst>
            <a:ext uri="{FF2B5EF4-FFF2-40B4-BE49-F238E27FC236}">
              <a16:creationId xmlns:a16="http://schemas.microsoft.com/office/drawing/2014/main" id="{A8CE7E8A-C4F4-4CA2-86B5-7C1A76298D2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13" name="Text Box 1">
          <a:extLst>
            <a:ext uri="{FF2B5EF4-FFF2-40B4-BE49-F238E27FC236}">
              <a16:creationId xmlns:a16="http://schemas.microsoft.com/office/drawing/2014/main" id="{DB18E91E-7961-4AA0-A3E0-5D7B8459CA1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13BD8C97-A74F-4E90-89D4-70B2AE8CA6E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15" name="Text Box 1">
          <a:extLst>
            <a:ext uri="{FF2B5EF4-FFF2-40B4-BE49-F238E27FC236}">
              <a16:creationId xmlns:a16="http://schemas.microsoft.com/office/drawing/2014/main" id="{3A6A30ED-B359-4C1B-A220-574B28C10D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16" name="Text Box 1">
          <a:extLst>
            <a:ext uri="{FF2B5EF4-FFF2-40B4-BE49-F238E27FC236}">
              <a16:creationId xmlns:a16="http://schemas.microsoft.com/office/drawing/2014/main" id="{D47A9289-A11C-42C2-A3BE-F3E291EDCAA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17" name="Text Box 1">
          <a:extLst>
            <a:ext uri="{FF2B5EF4-FFF2-40B4-BE49-F238E27FC236}">
              <a16:creationId xmlns:a16="http://schemas.microsoft.com/office/drawing/2014/main" id="{D7468833-A40E-4956-96B9-636218993D8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7CC366FF-8124-4428-BB5A-4A25126019E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19" name="Text Box 1">
          <a:extLst>
            <a:ext uri="{FF2B5EF4-FFF2-40B4-BE49-F238E27FC236}">
              <a16:creationId xmlns:a16="http://schemas.microsoft.com/office/drawing/2014/main" id="{103712C6-1296-4AEB-876E-1FAE5A19954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20" name="Text Box 1">
          <a:extLst>
            <a:ext uri="{FF2B5EF4-FFF2-40B4-BE49-F238E27FC236}">
              <a16:creationId xmlns:a16="http://schemas.microsoft.com/office/drawing/2014/main" id="{903FEBB0-34C0-4228-BD49-5D1E12EC7A6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21" name="Text Box 1">
          <a:extLst>
            <a:ext uri="{FF2B5EF4-FFF2-40B4-BE49-F238E27FC236}">
              <a16:creationId xmlns:a16="http://schemas.microsoft.com/office/drawing/2014/main" id="{68527542-4EF8-46BA-83A0-7B9DF5D945A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40D1FB5E-8734-463D-B1F8-5A08D3E5B5F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23" name="Text Box 1">
          <a:extLst>
            <a:ext uri="{FF2B5EF4-FFF2-40B4-BE49-F238E27FC236}">
              <a16:creationId xmlns:a16="http://schemas.microsoft.com/office/drawing/2014/main" id="{F3C3A930-BD1F-4C9E-97D0-406F8D39CC1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24" name="Text Box 1">
          <a:extLst>
            <a:ext uri="{FF2B5EF4-FFF2-40B4-BE49-F238E27FC236}">
              <a16:creationId xmlns:a16="http://schemas.microsoft.com/office/drawing/2014/main" id="{9D23739D-3608-4BA1-8A3D-FC7D512D3B4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25" name="Text Box 1">
          <a:extLst>
            <a:ext uri="{FF2B5EF4-FFF2-40B4-BE49-F238E27FC236}">
              <a16:creationId xmlns:a16="http://schemas.microsoft.com/office/drawing/2014/main" id="{6147C925-8114-44E9-921E-D25317CCA1D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0CC37443-692E-478A-AC4E-601C6772F21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27" name="Text Box 1">
          <a:extLst>
            <a:ext uri="{FF2B5EF4-FFF2-40B4-BE49-F238E27FC236}">
              <a16:creationId xmlns:a16="http://schemas.microsoft.com/office/drawing/2014/main" id="{002C386B-C61D-47EA-8F0E-DF9B8085434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28" name="Text Box 1">
          <a:extLst>
            <a:ext uri="{FF2B5EF4-FFF2-40B4-BE49-F238E27FC236}">
              <a16:creationId xmlns:a16="http://schemas.microsoft.com/office/drawing/2014/main" id="{BEB0A12C-E950-4F33-BDE6-CA4EFF7DFDB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29" name="Text Box 1">
          <a:extLst>
            <a:ext uri="{FF2B5EF4-FFF2-40B4-BE49-F238E27FC236}">
              <a16:creationId xmlns:a16="http://schemas.microsoft.com/office/drawing/2014/main" id="{EE905C8E-FCD8-44FE-8F80-1E9316AAF5F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3F29A074-8043-4CE0-A819-C162C9144EE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31" name="Text Box 1">
          <a:extLst>
            <a:ext uri="{FF2B5EF4-FFF2-40B4-BE49-F238E27FC236}">
              <a16:creationId xmlns:a16="http://schemas.microsoft.com/office/drawing/2014/main" id="{2D5F2A47-CF8A-40A1-9967-3754DC48AD7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32" name="Text Box 1">
          <a:extLst>
            <a:ext uri="{FF2B5EF4-FFF2-40B4-BE49-F238E27FC236}">
              <a16:creationId xmlns:a16="http://schemas.microsoft.com/office/drawing/2014/main" id="{45F0FAB7-684D-414A-ACCB-6B6ABAD2929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33" name="Text Box 1">
          <a:extLst>
            <a:ext uri="{FF2B5EF4-FFF2-40B4-BE49-F238E27FC236}">
              <a16:creationId xmlns:a16="http://schemas.microsoft.com/office/drawing/2014/main" id="{EB76284F-929A-462A-ACE4-B9F729C426B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CA50D3DA-EB78-4B18-BF0D-8AD8EACBA2B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35" name="Text Box 1">
          <a:extLst>
            <a:ext uri="{FF2B5EF4-FFF2-40B4-BE49-F238E27FC236}">
              <a16:creationId xmlns:a16="http://schemas.microsoft.com/office/drawing/2014/main" id="{F45BEFDE-8342-4F8B-AE03-ADEDB8294C5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36" name="Text Box 1">
          <a:extLst>
            <a:ext uri="{FF2B5EF4-FFF2-40B4-BE49-F238E27FC236}">
              <a16:creationId xmlns:a16="http://schemas.microsoft.com/office/drawing/2014/main" id="{C32C91F3-01A0-4A35-944E-58013A8B6F7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37" name="Text Box 1">
          <a:extLst>
            <a:ext uri="{FF2B5EF4-FFF2-40B4-BE49-F238E27FC236}">
              <a16:creationId xmlns:a16="http://schemas.microsoft.com/office/drawing/2014/main" id="{4DC432A3-BC4E-40B3-B5F9-BD95CD63FB4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FAAA10A3-6D36-4778-8AE9-3D984214C49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39" name="Text Box 1">
          <a:extLst>
            <a:ext uri="{FF2B5EF4-FFF2-40B4-BE49-F238E27FC236}">
              <a16:creationId xmlns:a16="http://schemas.microsoft.com/office/drawing/2014/main" id="{E2781968-06F9-4709-A695-21B84B3A05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40" name="Text Box 1">
          <a:extLst>
            <a:ext uri="{FF2B5EF4-FFF2-40B4-BE49-F238E27FC236}">
              <a16:creationId xmlns:a16="http://schemas.microsoft.com/office/drawing/2014/main" id="{A73D4DF7-EDF2-4B63-AE01-2D5983C1A49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41" name="Text Box 1">
          <a:extLst>
            <a:ext uri="{FF2B5EF4-FFF2-40B4-BE49-F238E27FC236}">
              <a16:creationId xmlns:a16="http://schemas.microsoft.com/office/drawing/2014/main" id="{6C261AC5-1841-40C3-AA2F-84F5506F91E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98B964C2-8C01-4D00-B08B-C0C530223C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43" name="Text Box 1">
          <a:extLst>
            <a:ext uri="{FF2B5EF4-FFF2-40B4-BE49-F238E27FC236}">
              <a16:creationId xmlns:a16="http://schemas.microsoft.com/office/drawing/2014/main" id="{2CD3DDE8-C059-4F7D-9148-03D0B363D85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44" name="Text Box 1">
          <a:extLst>
            <a:ext uri="{FF2B5EF4-FFF2-40B4-BE49-F238E27FC236}">
              <a16:creationId xmlns:a16="http://schemas.microsoft.com/office/drawing/2014/main" id="{790CB42B-38F2-4F04-A012-E34D144F0B6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45" name="Text Box 1">
          <a:extLst>
            <a:ext uri="{FF2B5EF4-FFF2-40B4-BE49-F238E27FC236}">
              <a16:creationId xmlns:a16="http://schemas.microsoft.com/office/drawing/2014/main" id="{1327A7DD-7159-4BE3-81A2-553A84D29D3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21A27C31-ADF0-40B8-83D3-E4D33548A1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47" name="Text Box 1">
          <a:extLst>
            <a:ext uri="{FF2B5EF4-FFF2-40B4-BE49-F238E27FC236}">
              <a16:creationId xmlns:a16="http://schemas.microsoft.com/office/drawing/2014/main" id="{1A2AFE11-CD72-4DED-B48B-03DBE5E76F3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48" name="Text Box 1">
          <a:extLst>
            <a:ext uri="{FF2B5EF4-FFF2-40B4-BE49-F238E27FC236}">
              <a16:creationId xmlns:a16="http://schemas.microsoft.com/office/drawing/2014/main" id="{68F8F97C-4980-4707-9106-9DFA0D855B8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449" name="Text Box 1">
          <a:extLst>
            <a:ext uri="{FF2B5EF4-FFF2-40B4-BE49-F238E27FC236}">
              <a16:creationId xmlns:a16="http://schemas.microsoft.com/office/drawing/2014/main" id="{A1AE8C2E-C9CC-4FFC-8AE3-58DAF08C881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C2718DF0-BC62-4F50-B5E6-41A3A96AB13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51" name="Text Box 1">
          <a:extLst>
            <a:ext uri="{FF2B5EF4-FFF2-40B4-BE49-F238E27FC236}">
              <a16:creationId xmlns:a16="http://schemas.microsoft.com/office/drawing/2014/main" id="{8896B66A-70EF-414B-A1A8-D25CA6AAA41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52" name="Text Box 1">
          <a:extLst>
            <a:ext uri="{FF2B5EF4-FFF2-40B4-BE49-F238E27FC236}">
              <a16:creationId xmlns:a16="http://schemas.microsoft.com/office/drawing/2014/main" id="{AF198C94-C0F5-4384-92ED-95A80206751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53" name="Text Box 1">
          <a:extLst>
            <a:ext uri="{FF2B5EF4-FFF2-40B4-BE49-F238E27FC236}">
              <a16:creationId xmlns:a16="http://schemas.microsoft.com/office/drawing/2014/main" id="{5863AA02-E605-4D5B-A7DC-43FE4A33D7B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C111FBBD-69A7-46F3-BE73-4E2FEFF7068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55" name="Text Box 1">
          <a:extLst>
            <a:ext uri="{FF2B5EF4-FFF2-40B4-BE49-F238E27FC236}">
              <a16:creationId xmlns:a16="http://schemas.microsoft.com/office/drawing/2014/main" id="{C88299B7-7826-4EE2-871A-9159224FD23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56" name="Text Box 1">
          <a:extLst>
            <a:ext uri="{FF2B5EF4-FFF2-40B4-BE49-F238E27FC236}">
              <a16:creationId xmlns:a16="http://schemas.microsoft.com/office/drawing/2014/main" id="{B192F71A-7B68-44D0-B16A-33369039D0B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57" name="Text Box 1">
          <a:extLst>
            <a:ext uri="{FF2B5EF4-FFF2-40B4-BE49-F238E27FC236}">
              <a16:creationId xmlns:a16="http://schemas.microsoft.com/office/drawing/2014/main" id="{F26CB343-646A-45B9-B7AA-61C55EDC6FF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C03E6492-D71F-4564-8874-3772E91C11B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59" name="Text Box 1">
          <a:extLst>
            <a:ext uri="{FF2B5EF4-FFF2-40B4-BE49-F238E27FC236}">
              <a16:creationId xmlns:a16="http://schemas.microsoft.com/office/drawing/2014/main" id="{2FC82406-9E40-423B-8F40-711032164F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60" name="Text Box 1">
          <a:extLst>
            <a:ext uri="{FF2B5EF4-FFF2-40B4-BE49-F238E27FC236}">
              <a16:creationId xmlns:a16="http://schemas.microsoft.com/office/drawing/2014/main" id="{209E8FBD-2A3A-41CD-AA42-50A497E4123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61" name="Text Box 1">
          <a:extLst>
            <a:ext uri="{FF2B5EF4-FFF2-40B4-BE49-F238E27FC236}">
              <a16:creationId xmlns:a16="http://schemas.microsoft.com/office/drawing/2014/main" id="{808739BA-F74E-42F6-86EA-5BFC0F392D6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65304894-E135-4B02-AAA4-905575C4184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63" name="Text Box 1">
          <a:extLst>
            <a:ext uri="{FF2B5EF4-FFF2-40B4-BE49-F238E27FC236}">
              <a16:creationId xmlns:a16="http://schemas.microsoft.com/office/drawing/2014/main" id="{E3556536-EF6F-48EF-8223-BD22DB7DF9B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64" name="Text Box 1">
          <a:extLst>
            <a:ext uri="{FF2B5EF4-FFF2-40B4-BE49-F238E27FC236}">
              <a16:creationId xmlns:a16="http://schemas.microsoft.com/office/drawing/2014/main" id="{7A8C0AEA-C778-4F8B-A832-FA1340F8897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65" name="Text Box 1">
          <a:extLst>
            <a:ext uri="{FF2B5EF4-FFF2-40B4-BE49-F238E27FC236}">
              <a16:creationId xmlns:a16="http://schemas.microsoft.com/office/drawing/2014/main" id="{D9EE4F50-B03F-4222-A015-9FCF30882CF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591BB215-ABC5-41FB-9248-DD5F0D1C166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67" name="Text Box 1">
          <a:extLst>
            <a:ext uri="{FF2B5EF4-FFF2-40B4-BE49-F238E27FC236}">
              <a16:creationId xmlns:a16="http://schemas.microsoft.com/office/drawing/2014/main" id="{DD01A235-3ABE-40E1-AD10-27780662273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68" name="Text Box 1">
          <a:extLst>
            <a:ext uri="{FF2B5EF4-FFF2-40B4-BE49-F238E27FC236}">
              <a16:creationId xmlns:a16="http://schemas.microsoft.com/office/drawing/2014/main" id="{D04C0E61-44DE-4248-AF54-A9DDD616BFA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69" name="Text Box 1">
          <a:extLst>
            <a:ext uri="{FF2B5EF4-FFF2-40B4-BE49-F238E27FC236}">
              <a16:creationId xmlns:a16="http://schemas.microsoft.com/office/drawing/2014/main" id="{22C3DDD3-E9ED-4EE8-B79A-C103EB8BE51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41D439D3-A0F7-4EE5-B5F7-10AFD4702CB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71" name="Text Box 1">
          <a:extLst>
            <a:ext uri="{FF2B5EF4-FFF2-40B4-BE49-F238E27FC236}">
              <a16:creationId xmlns:a16="http://schemas.microsoft.com/office/drawing/2014/main" id="{4631CDA0-C56B-472C-9894-425D15FAC1C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72" name="Text Box 1">
          <a:extLst>
            <a:ext uri="{FF2B5EF4-FFF2-40B4-BE49-F238E27FC236}">
              <a16:creationId xmlns:a16="http://schemas.microsoft.com/office/drawing/2014/main" id="{2CD2BB4F-37B4-4A2E-B19F-2161B8BDF6C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73" name="Text Box 1">
          <a:extLst>
            <a:ext uri="{FF2B5EF4-FFF2-40B4-BE49-F238E27FC236}">
              <a16:creationId xmlns:a16="http://schemas.microsoft.com/office/drawing/2014/main" id="{C4DE3C63-3834-40AB-ADF6-B098F4395D7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EB6BBBDA-0D6A-498D-A48F-E8556D064A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75" name="Text Box 1">
          <a:extLst>
            <a:ext uri="{FF2B5EF4-FFF2-40B4-BE49-F238E27FC236}">
              <a16:creationId xmlns:a16="http://schemas.microsoft.com/office/drawing/2014/main" id="{48E5ED5A-2079-462B-86CE-4D631162B04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76" name="Text Box 1">
          <a:extLst>
            <a:ext uri="{FF2B5EF4-FFF2-40B4-BE49-F238E27FC236}">
              <a16:creationId xmlns:a16="http://schemas.microsoft.com/office/drawing/2014/main" id="{FD1B8F06-1E35-44DC-A3CF-A999FF8BE1F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77" name="Text Box 1">
          <a:extLst>
            <a:ext uri="{FF2B5EF4-FFF2-40B4-BE49-F238E27FC236}">
              <a16:creationId xmlns:a16="http://schemas.microsoft.com/office/drawing/2014/main" id="{29F8AC6B-FDC9-44B6-9039-B952D76ACE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D62D4E35-F71C-4FBD-8974-861EDD8FC2C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79" name="Text Box 1">
          <a:extLst>
            <a:ext uri="{FF2B5EF4-FFF2-40B4-BE49-F238E27FC236}">
              <a16:creationId xmlns:a16="http://schemas.microsoft.com/office/drawing/2014/main" id="{834697B1-70D9-46C6-BC35-2472744E4EF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0" name="Text Box 1">
          <a:extLst>
            <a:ext uri="{FF2B5EF4-FFF2-40B4-BE49-F238E27FC236}">
              <a16:creationId xmlns:a16="http://schemas.microsoft.com/office/drawing/2014/main" id="{481DF2F8-2D2D-4A8A-88F7-E8126F33002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1" name="Text Box 1">
          <a:extLst>
            <a:ext uri="{FF2B5EF4-FFF2-40B4-BE49-F238E27FC236}">
              <a16:creationId xmlns:a16="http://schemas.microsoft.com/office/drawing/2014/main" id="{6A9D35AF-47E7-41DB-8E10-FB7CD6C0597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A8BF154D-A696-4576-B0B4-38EEBBAC3FC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3" name="Text Box 1">
          <a:extLst>
            <a:ext uri="{FF2B5EF4-FFF2-40B4-BE49-F238E27FC236}">
              <a16:creationId xmlns:a16="http://schemas.microsoft.com/office/drawing/2014/main" id="{F8A17F65-74EA-4702-B117-2F37150EF4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4" name="Text Box 1">
          <a:extLst>
            <a:ext uri="{FF2B5EF4-FFF2-40B4-BE49-F238E27FC236}">
              <a16:creationId xmlns:a16="http://schemas.microsoft.com/office/drawing/2014/main" id="{6E7515CB-1845-404B-AF58-A114B2AF39F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5" name="Text Box 1">
          <a:extLst>
            <a:ext uri="{FF2B5EF4-FFF2-40B4-BE49-F238E27FC236}">
              <a16:creationId xmlns:a16="http://schemas.microsoft.com/office/drawing/2014/main" id="{7059145E-4EE3-4CD0-9E1E-D3037742372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751AAEBA-DCE4-49E5-A617-5201CCC682E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7" name="Text Box 1">
          <a:extLst>
            <a:ext uri="{FF2B5EF4-FFF2-40B4-BE49-F238E27FC236}">
              <a16:creationId xmlns:a16="http://schemas.microsoft.com/office/drawing/2014/main" id="{0C3F8A00-1F68-44B4-9254-189657F58E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8" name="Text Box 1">
          <a:extLst>
            <a:ext uri="{FF2B5EF4-FFF2-40B4-BE49-F238E27FC236}">
              <a16:creationId xmlns:a16="http://schemas.microsoft.com/office/drawing/2014/main" id="{EA1BF80A-65DC-4E6D-922E-86ADC5A0A16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489" name="Text Box 1">
          <a:extLst>
            <a:ext uri="{FF2B5EF4-FFF2-40B4-BE49-F238E27FC236}">
              <a16:creationId xmlns:a16="http://schemas.microsoft.com/office/drawing/2014/main" id="{A5354C49-3DDA-4A53-A2BF-F0C697B1764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5275AAC6-B564-408A-87D1-3184A7E5A2C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91" name="Text Box 1">
          <a:extLst>
            <a:ext uri="{FF2B5EF4-FFF2-40B4-BE49-F238E27FC236}">
              <a16:creationId xmlns:a16="http://schemas.microsoft.com/office/drawing/2014/main" id="{8D933114-6156-439E-A48F-C97694E8FE7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92" name="Text Box 1">
          <a:extLst>
            <a:ext uri="{FF2B5EF4-FFF2-40B4-BE49-F238E27FC236}">
              <a16:creationId xmlns:a16="http://schemas.microsoft.com/office/drawing/2014/main" id="{DEEF8921-ED68-4584-A580-90E2B9C3D6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93" name="Text Box 1">
          <a:extLst>
            <a:ext uri="{FF2B5EF4-FFF2-40B4-BE49-F238E27FC236}">
              <a16:creationId xmlns:a16="http://schemas.microsoft.com/office/drawing/2014/main" id="{281FB87A-903C-46F7-A5CC-2E685D381C3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D5BF1B9E-2904-4159-964D-C258166751B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95" name="Text Box 1">
          <a:extLst>
            <a:ext uri="{FF2B5EF4-FFF2-40B4-BE49-F238E27FC236}">
              <a16:creationId xmlns:a16="http://schemas.microsoft.com/office/drawing/2014/main" id="{2DF9FA40-F992-4194-A550-4BBF6417883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96" name="Text Box 1">
          <a:extLst>
            <a:ext uri="{FF2B5EF4-FFF2-40B4-BE49-F238E27FC236}">
              <a16:creationId xmlns:a16="http://schemas.microsoft.com/office/drawing/2014/main" id="{295DA787-7596-4641-AEC0-F06D6EDD300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497" name="Text Box 1">
          <a:extLst>
            <a:ext uri="{FF2B5EF4-FFF2-40B4-BE49-F238E27FC236}">
              <a16:creationId xmlns:a16="http://schemas.microsoft.com/office/drawing/2014/main" id="{3D965744-610B-45CD-AE82-7C2AA20351E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871FA954-433F-4CBB-8CB6-D6E7EB6BFC3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499" name="Text Box 1">
          <a:extLst>
            <a:ext uri="{FF2B5EF4-FFF2-40B4-BE49-F238E27FC236}">
              <a16:creationId xmlns:a16="http://schemas.microsoft.com/office/drawing/2014/main" id="{76E05385-F76B-4802-B261-BFA879B655B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00" name="Text Box 1">
          <a:extLst>
            <a:ext uri="{FF2B5EF4-FFF2-40B4-BE49-F238E27FC236}">
              <a16:creationId xmlns:a16="http://schemas.microsoft.com/office/drawing/2014/main" id="{2E7B0DEA-A374-44A3-A5A8-E9A82D79C4F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5499E52D-2410-4B49-B4ED-776550D2211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80AC89C3-B666-40AA-896C-910436EC5C7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03" name="Text Box 1">
          <a:extLst>
            <a:ext uri="{FF2B5EF4-FFF2-40B4-BE49-F238E27FC236}">
              <a16:creationId xmlns:a16="http://schemas.microsoft.com/office/drawing/2014/main" id="{03CF611F-338A-4020-B68E-677DF88CA8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04" name="Text Box 1">
          <a:extLst>
            <a:ext uri="{FF2B5EF4-FFF2-40B4-BE49-F238E27FC236}">
              <a16:creationId xmlns:a16="http://schemas.microsoft.com/office/drawing/2014/main" id="{AFC77AED-648D-42E9-95B9-D4E000EDFE2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05" name="Text Box 1">
          <a:extLst>
            <a:ext uri="{FF2B5EF4-FFF2-40B4-BE49-F238E27FC236}">
              <a16:creationId xmlns:a16="http://schemas.microsoft.com/office/drawing/2014/main" id="{CAE7E274-3770-42B6-A9A6-509C5B0AEB8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C2EFF9E8-B945-4F32-A082-8F88AF94362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07" name="Text Box 1">
          <a:extLst>
            <a:ext uri="{FF2B5EF4-FFF2-40B4-BE49-F238E27FC236}">
              <a16:creationId xmlns:a16="http://schemas.microsoft.com/office/drawing/2014/main" id="{5428A868-E4B6-4F84-937E-BFEC3AB73C9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08" name="Text Box 1">
          <a:extLst>
            <a:ext uri="{FF2B5EF4-FFF2-40B4-BE49-F238E27FC236}">
              <a16:creationId xmlns:a16="http://schemas.microsoft.com/office/drawing/2014/main" id="{AF8D8FAA-DED1-4210-AB80-4027597D81D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09" name="Text Box 1">
          <a:extLst>
            <a:ext uri="{FF2B5EF4-FFF2-40B4-BE49-F238E27FC236}">
              <a16:creationId xmlns:a16="http://schemas.microsoft.com/office/drawing/2014/main" id="{E4F0937F-D66F-4909-81CC-32C2968CD0E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F6BBF528-6EB1-4D21-8E7F-594E5D21C2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11" name="Text Box 1">
          <a:extLst>
            <a:ext uri="{FF2B5EF4-FFF2-40B4-BE49-F238E27FC236}">
              <a16:creationId xmlns:a16="http://schemas.microsoft.com/office/drawing/2014/main" id="{6F54CE08-8D16-41CA-AF83-E235D62EFFD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12" name="Text Box 1">
          <a:extLst>
            <a:ext uri="{FF2B5EF4-FFF2-40B4-BE49-F238E27FC236}">
              <a16:creationId xmlns:a16="http://schemas.microsoft.com/office/drawing/2014/main" id="{52F317E4-A914-47C3-B9AF-DA20F3B9179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13" name="Text Box 1">
          <a:extLst>
            <a:ext uri="{FF2B5EF4-FFF2-40B4-BE49-F238E27FC236}">
              <a16:creationId xmlns:a16="http://schemas.microsoft.com/office/drawing/2014/main" id="{8AF1123E-8A90-410D-B177-E6BC7E5A45E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C7F72F97-9335-4D36-99CD-38A29C59DFE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15" name="Text Box 1">
          <a:extLst>
            <a:ext uri="{FF2B5EF4-FFF2-40B4-BE49-F238E27FC236}">
              <a16:creationId xmlns:a16="http://schemas.microsoft.com/office/drawing/2014/main" id="{C4F39893-5FF5-49E6-85B4-F9709FB5B37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16" name="Text Box 1">
          <a:extLst>
            <a:ext uri="{FF2B5EF4-FFF2-40B4-BE49-F238E27FC236}">
              <a16:creationId xmlns:a16="http://schemas.microsoft.com/office/drawing/2014/main" id="{1DE9906A-0E1C-417B-A7A9-FF6E07025DD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17" name="Text Box 1">
          <a:extLst>
            <a:ext uri="{FF2B5EF4-FFF2-40B4-BE49-F238E27FC236}">
              <a16:creationId xmlns:a16="http://schemas.microsoft.com/office/drawing/2014/main" id="{B7E064BF-DA4A-41B7-9B3D-E8B81948231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F7F75A07-A23E-4F09-8BD5-28D9723D4DA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19" name="Text Box 1">
          <a:extLst>
            <a:ext uri="{FF2B5EF4-FFF2-40B4-BE49-F238E27FC236}">
              <a16:creationId xmlns:a16="http://schemas.microsoft.com/office/drawing/2014/main" id="{D851B8F7-BFCA-4B8E-94EB-3C95495C9A3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20" name="Text Box 1">
          <a:extLst>
            <a:ext uri="{FF2B5EF4-FFF2-40B4-BE49-F238E27FC236}">
              <a16:creationId xmlns:a16="http://schemas.microsoft.com/office/drawing/2014/main" id="{8CEC8F9C-56D6-4BDC-9CFE-62A59380468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21" name="Text Box 1">
          <a:extLst>
            <a:ext uri="{FF2B5EF4-FFF2-40B4-BE49-F238E27FC236}">
              <a16:creationId xmlns:a16="http://schemas.microsoft.com/office/drawing/2014/main" id="{48738D90-2AF1-4811-B627-98ED41440DE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DC2738A3-3466-44B9-9817-F64800FBBE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23" name="Text Box 1">
          <a:extLst>
            <a:ext uri="{FF2B5EF4-FFF2-40B4-BE49-F238E27FC236}">
              <a16:creationId xmlns:a16="http://schemas.microsoft.com/office/drawing/2014/main" id="{D6C93FCF-FF26-4F1E-AD34-E666A5BB8BF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24" name="Text Box 1">
          <a:extLst>
            <a:ext uri="{FF2B5EF4-FFF2-40B4-BE49-F238E27FC236}">
              <a16:creationId xmlns:a16="http://schemas.microsoft.com/office/drawing/2014/main" id="{BDA4486B-A93F-453B-BB70-83AAA7C492E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25" name="Text Box 1">
          <a:extLst>
            <a:ext uri="{FF2B5EF4-FFF2-40B4-BE49-F238E27FC236}">
              <a16:creationId xmlns:a16="http://schemas.microsoft.com/office/drawing/2014/main" id="{241022D2-D660-416A-8221-C10FD22F73C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908F0C18-59FD-4DCC-AADD-CC8F6AA39A9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27" name="Text Box 1">
          <a:extLst>
            <a:ext uri="{FF2B5EF4-FFF2-40B4-BE49-F238E27FC236}">
              <a16:creationId xmlns:a16="http://schemas.microsoft.com/office/drawing/2014/main" id="{735913F2-6C86-4EC8-9068-86C42131CD8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28" name="Text Box 1">
          <a:extLst>
            <a:ext uri="{FF2B5EF4-FFF2-40B4-BE49-F238E27FC236}">
              <a16:creationId xmlns:a16="http://schemas.microsoft.com/office/drawing/2014/main" id="{A08547DE-094F-4D40-931A-49B5B114690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29" name="Text Box 1">
          <a:extLst>
            <a:ext uri="{FF2B5EF4-FFF2-40B4-BE49-F238E27FC236}">
              <a16:creationId xmlns:a16="http://schemas.microsoft.com/office/drawing/2014/main" id="{5F11544C-B7B3-40E7-B2B8-0688BAAA381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ECF25114-3E02-49F8-AD9F-29179A58727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31" name="Text Box 1">
          <a:extLst>
            <a:ext uri="{FF2B5EF4-FFF2-40B4-BE49-F238E27FC236}">
              <a16:creationId xmlns:a16="http://schemas.microsoft.com/office/drawing/2014/main" id="{8D4F217F-584E-4BD8-9E89-3DE79ADD105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32" name="Text Box 1">
          <a:extLst>
            <a:ext uri="{FF2B5EF4-FFF2-40B4-BE49-F238E27FC236}">
              <a16:creationId xmlns:a16="http://schemas.microsoft.com/office/drawing/2014/main" id="{AC4E425B-7913-44F8-BAED-09A1D064250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33" name="Text Box 1">
          <a:extLst>
            <a:ext uri="{FF2B5EF4-FFF2-40B4-BE49-F238E27FC236}">
              <a16:creationId xmlns:a16="http://schemas.microsoft.com/office/drawing/2014/main" id="{1FA8D429-C07F-4C21-9712-8DB1FA4BF7A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C0DDC68F-E641-4DA0-804E-A7EE6341733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535" name="Text Box 1">
          <a:extLst>
            <a:ext uri="{FF2B5EF4-FFF2-40B4-BE49-F238E27FC236}">
              <a16:creationId xmlns:a16="http://schemas.microsoft.com/office/drawing/2014/main" id="{ADE5B425-BE07-460C-BA9E-5B844874467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536" name="Text Box 1">
          <a:extLst>
            <a:ext uri="{FF2B5EF4-FFF2-40B4-BE49-F238E27FC236}">
              <a16:creationId xmlns:a16="http://schemas.microsoft.com/office/drawing/2014/main" id="{52628B0A-C4CF-4FE3-A371-B12C92D8877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537" name="Text Box 1">
          <a:extLst>
            <a:ext uri="{FF2B5EF4-FFF2-40B4-BE49-F238E27FC236}">
              <a16:creationId xmlns:a16="http://schemas.microsoft.com/office/drawing/2014/main" id="{B283284F-3227-417E-A75E-4752A0A72E9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168A496C-1817-4F12-9CD3-5BF030867A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39" name="Text Box 1">
          <a:extLst>
            <a:ext uri="{FF2B5EF4-FFF2-40B4-BE49-F238E27FC236}">
              <a16:creationId xmlns:a16="http://schemas.microsoft.com/office/drawing/2014/main" id="{21B135ED-DB7F-4511-A8C1-83629C5778F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40" name="Text Box 1">
          <a:extLst>
            <a:ext uri="{FF2B5EF4-FFF2-40B4-BE49-F238E27FC236}">
              <a16:creationId xmlns:a16="http://schemas.microsoft.com/office/drawing/2014/main" id="{244A6FE7-BD9D-4789-A84C-5DF5F5D01E9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41" name="Text Box 1">
          <a:extLst>
            <a:ext uri="{FF2B5EF4-FFF2-40B4-BE49-F238E27FC236}">
              <a16:creationId xmlns:a16="http://schemas.microsoft.com/office/drawing/2014/main" id="{8A7D5982-9BFB-4F63-A41D-0CAA64C1FB4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09977FCD-56F1-4B72-B294-F0596195D14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43" name="Text Box 1">
          <a:extLst>
            <a:ext uri="{FF2B5EF4-FFF2-40B4-BE49-F238E27FC236}">
              <a16:creationId xmlns:a16="http://schemas.microsoft.com/office/drawing/2014/main" id="{8C72BF32-5825-4D30-A998-94F5C4096DA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44" name="Text Box 1">
          <a:extLst>
            <a:ext uri="{FF2B5EF4-FFF2-40B4-BE49-F238E27FC236}">
              <a16:creationId xmlns:a16="http://schemas.microsoft.com/office/drawing/2014/main" id="{3A6B52D3-6B86-4CA1-9F7A-5B9559F566F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45" name="Text Box 1">
          <a:extLst>
            <a:ext uri="{FF2B5EF4-FFF2-40B4-BE49-F238E27FC236}">
              <a16:creationId xmlns:a16="http://schemas.microsoft.com/office/drawing/2014/main" id="{8E77C510-7AED-444D-A39A-5F5088930DC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D6C38CEB-F6EB-4C80-A938-4B235C981D0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47" name="Text Box 1">
          <a:extLst>
            <a:ext uri="{FF2B5EF4-FFF2-40B4-BE49-F238E27FC236}">
              <a16:creationId xmlns:a16="http://schemas.microsoft.com/office/drawing/2014/main" id="{E37CCB5D-7FDA-473A-A6E2-E54D512179E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48" name="Text Box 1">
          <a:extLst>
            <a:ext uri="{FF2B5EF4-FFF2-40B4-BE49-F238E27FC236}">
              <a16:creationId xmlns:a16="http://schemas.microsoft.com/office/drawing/2014/main" id="{541F609F-67B2-4F7E-88A8-D3BCDA5576E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49" name="Text Box 1">
          <a:extLst>
            <a:ext uri="{FF2B5EF4-FFF2-40B4-BE49-F238E27FC236}">
              <a16:creationId xmlns:a16="http://schemas.microsoft.com/office/drawing/2014/main" id="{31EDC7CB-4F40-45FF-B475-05EDA93B4A6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F61B7E92-4038-4985-A10B-192C077650A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51" name="Text Box 1">
          <a:extLst>
            <a:ext uri="{FF2B5EF4-FFF2-40B4-BE49-F238E27FC236}">
              <a16:creationId xmlns:a16="http://schemas.microsoft.com/office/drawing/2014/main" id="{9C1576AD-5CCD-4D2F-B6C8-1D9C9F63843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52" name="Text Box 1">
          <a:extLst>
            <a:ext uri="{FF2B5EF4-FFF2-40B4-BE49-F238E27FC236}">
              <a16:creationId xmlns:a16="http://schemas.microsoft.com/office/drawing/2014/main" id="{3703A980-2972-4B40-8C77-0DA197DC619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53" name="Text Box 1">
          <a:extLst>
            <a:ext uri="{FF2B5EF4-FFF2-40B4-BE49-F238E27FC236}">
              <a16:creationId xmlns:a16="http://schemas.microsoft.com/office/drawing/2014/main" id="{DBB67AED-121E-4947-896A-4541B5080D0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140A764D-81EC-45DA-BD28-92C6565DA8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55" name="Text Box 1">
          <a:extLst>
            <a:ext uri="{FF2B5EF4-FFF2-40B4-BE49-F238E27FC236}">
              <a16:creationId xmlns:a16="http://schemas.microsoft.com/office/drawing/2014/main" id="{945CD086-6DCF-43C4-8D48-8ED80C84237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56" name="Text Box 1">
          <a:extLst>
            <a:ext uri="{FF2B5EF4-FFF2-40B4-BE49-F238E27FC236}">
              <a16:creationId xmlns:a16="http://schemas.microsoft.com/office/drawing/2014/main" id="{F29B5DA3-0D70-4934-BFE9-37CE045B3F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57" name="Text Box 1">
          <a:extLst>
            <a:ext uri="{FF2B5EF4-FFF2-40B4-BE49-F238E27FC236}">
              <a16:creationId xmlns:a16="http://schemas.microsoft.com/office/drawing/2014/main" id="{38EB140D-DC3C-45D5-B7AA-25F04CCC943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3742AAA2-9D9F-4F4A-8FAD-35778743BEB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59" name="Text Box 1">
          <a:extLst>
            <a:ext uri="{FF2B5EF4-FFF2-40B4-BE49-F238E27FC236}">
              <a16:creationId xmlns:a16="http://schemas.microsoft.com/office/drawing/2014/main" id="{8EFED256-F425-4F36-91B7-80C3CE3B0E3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60" name="Text Box 1">
          <a:extLst>
            <a:ext uri="{FF2B5EF4-FFF2-40B4-BE49-F238E27FC236}">
              <a16:creationId xmlns:a16="http://schemas.microsoft.com/office/drawing/2014/main" id="{48F5B5D8-4C08-42AC-9D11-6713896EDDC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61" name="Text Box 1">
          <a:extLst>
            <a:ext uri="{FF2B5EF4-FFF2-40B4-BE49-F238E27FC236}">
              <a16:creationId xmlns:a16="http://schemas.microsoft.com/office/drawing/2014/main" id="{7E723301-E9C4-482E-9B42-88048CCCA0B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AFB413E9-C75C-469B-9972-A63E72DF45D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3" name="Text Box 1">
          <a:extLst>
            <a:ext uri="{FF2B5EF4-FFF2-40B4-BE49-F238E27FC236}">
              <a16:creationId xmlns:a16="http://schemas.microsoft.com/office/drawing/2014/main" id="{59194C3D-073E-41D7-8CCD-4CE191724C3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4" name="Text Box 1">
          <a:extLst>
            <a:ext uri="{FF2B5EF4-FFF2-40B4-BE49-F238E27FC236}">
              <a16:creationId xmlns:a16="http://schemas.microsoft.com/office/drawing/2014/main" id="{56385342-1DC8-4CA7-AB80-A4BBC9BDAE9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5" name="Text Box 1">
          <a:extLst>
            <a:ext uri="{FF2B5EF4-FFF2-40B4-BE49-F238E27FC236}">
              <a16:creationId xmlns:a16="http://schemas.microsoft.com/office/drawing/2014/main" id="{B9485EB6-B756-492C-A00E-DEBC7C0DB46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84E93454-CFED-4224-B536-8BB635E9346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7" name="Text Box 1">
          <a:extLst>
            <a:ext uri="{FF2B5EF4-FFF2-40B4-BE49-F238E27FC236}">
              <a16:creationId xmlns:a16="http://schemas.microsoft.com/office/drawing/2014/main" id="{C260578D-B0AE-467D-95FE-BD2198FA8C5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8" name="Text Box 1">
          <a:extLst>
            <a:ext uri="{FF2B5EF4-FFF2-40B4-BE49-F238E27FC236}">
              <a16:creationId xmlns:a16="http://schemas.microsoft.com/office/drawing/2014/main" id="{A8DFD6C1-60E4-439B-8A46-925F7437CF3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69" name="Text Box 1">
          <a:extLst>
            <a:ext uri="{FF2B5EF4-FFF2-40B4-BE49-F238E27FC236}">
              <a16:creationId xmlns:a16="http://schemas.microsoft.com/office/drawing/2014/main" id="{CC6C698A-1966-43C5-BA99-8D68DD6AB1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4846129B-5A57-4FCC-B1DF-03DDB3E4AC3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1" name="Text Box 1">
          <a:extLst>
            <a:ext uri="{FF2B5EF4-FFF2-40B4-BE49-F238E27FC236}">
              <a16:creationId xmlns:a16="http://schemas.microsoft.com/office/drawing/2014/main" id="{1A1AC16E-3D31-4805-AAC7-B0C6D4ADB29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2" name="Text Box 1">
          <a:extLst>
            <a:ext uri="{FF2B5EF4-FFF2-40B4-BE49-F238E27FC236}">
              <a16:creationId xmlns:a16="http://schemas.microsoft.com/office/drawing/2014/main" id="{E661EEF4-2646-46C1-9DE9-6CEF10A9373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3" name="Text Box 1">
          <a:extLst>
            <a:ext uri="{FF2B5EF4-FFF2-40B4-BE49-F238E27FC236}">
              <a16:creationId xmlns:a16="http://schemas.microsoft.com/office/drawing/2014/main" id="{B343BACB-2053-4359-BC99-B9677713120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4752E3CC-5335-4837-87CE-9089F1F4A91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5" name="Text Box 1">
          <a:extLst>
            <a:ext uri="{FF2B5EF4-FFF2-40B4-BE49-F238E27FC236}">
              <a16:creationId xmlns:a16="http://schemas.microsoft.com/office/drawing/2014/main" id="{D56B36E5-70DB-4D80-BA44-D92F262173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6" name="Text Box 1">
          <a:extLst>
            <a:ext uri="{FF2B5EF4-FFF2-40B4-BE49-F238E27FC236}">
              <a16:creationId xmlns:a16="http://schemas.microsoft.com/office/drawing/2014/main" id="{A1BA06F2-5E96-4EFD-B4F7-33A0C26911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577" name="Text Box 1">
          <a:extLst>
            <a:ext uri="{FF2B5EF4-FFF2-40B4-BE49-F238E27FC236}">
              <a16:creationId xmlns:a16="http://schemas.microsoft.com/office/drawing/2014/main" id="{EA2556BD-4A10-45E3-A74B-EF9614720F0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C3927854-5BC6-4F52-89B0-B7EF5783360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79" name="Text Box 1">
          <a:extLst>
            <a:ext uri="{FF2B5EF4-FFF2-40B4-BE49-F238E27FC236}">
              <a16:creationId xmlns:a16="http://schemas.microsoft.com/office/drawing/2014/main" id="{32AE3DA7-4944-4099-91B9-753864D6D26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80" name="Text Box 1">
          <a:extLst>
            <a:ext uri="{FF2B5EF4-FFF2-40B4-BE49-F238E27FC236}">
              <a16:creationId xmlns:a16="http://schemas.microsoft.com/office/drawing/2014/main" id="{3D8B64FB-CDFB-4F9F-AF79-77589A31D5F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81" name="Text Box 1">
          <a:extLst>
            <a:ext uri="{FF2B5EF4-FFF2-40B4-BE49-F238E27FC236}">
              <a16:creationId xmlns:a16="http://schemas.microsoft.com/office/drawing/2014/main" id="{228E3898-E14E-4689-B572-F16FFF512E6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9AB78297-C7A6-49B7-B7B7-94D2E2DF8B9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83" name="Text Box 1">
          <a:extLst>
            <a:ext uri="{FF2B5EF4-FFF2-40B4-BE49-F238E27FC236}">
              <a16:creationId xmlns:a16="http://schemas.microsoft.com/office/drawing/2014/main" id="{0DA3ED5B-FA8B-499E-9BAB-8A76968A448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84" name="Text Box 1">
          <a:extLst>
            <a:ext uri="{FF2B5EF4-FFF2-40B4-BE49-F238E27FC236}">
              <a16:creationId xmlns:a16="http://schemas.microsoft.com/office/drawing/2014/main" id="{3D7ABD93-9FE5-4DF2-A3CA-67265046CC0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85" name="Text Box 1">
          <a:extLst>
            <a:ext uri="{FF2B5EF4-FFF2-40B4-BE49-F238E27FC236}">
              <a16:creationId xmlns:a16="http://schemas.microsoft.com/office/drawing/2014/main" id="{5FE6C3CA-2D87-4E17-A2B8-6B09735C4F7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1F850B73-AC91-498F-B1E4-994CCA3A681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87" name="Text Box 1">
          <a:extLst>
            <a:ext uri="{FF2B5EF4-FFF2-40B4-BE49-F238E27FC236}">
              <a16:creationId xmlns:a16="http://schemas.microsoft.com/office/drawing/2014/main" id="{F75614D7-DA98-428E-AD83-3DE5F60E11C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A059A000-5F22-460E-B278-2223419E5E2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89" name="Text Box 1">
          <a:extLst>
            <a:ext uri="{FF2B5EF4-FFF2-40B4-BE49-F238E27FC236}">
              <a16:creationId xmlns:a16="http://schemas.microsoft.com/office/drawing/2014/main" id="{FCCFE8DB-0158-4AE3-8E4F-151E072E98F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7CD40A4C-E1E9-4243-9733-90DFC58A098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91" name="Text Box 1">
          <a:extLst>
            <a:ext uri="{FF2B5EF4-FFF2-40B4-BE49-F238E27FC236}">
              <a16:creationId xmlns:a16="http://schemas.microsoft.com/office/drawing/2014/main" id="{D900A9A5-8A5E-4014-9437-B5076DF18FC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92" name="Text Box 1">
          <a:extLst>
            <a:ext uri="{FF2B5EF4-FFF2-40B4-BE49-F238E27FC236}">
              <a16:creationId xmlns:a16="http://schemas.microsoft.com/office/drawing/2014/main" id="{2B3ECE22-34CF-4ABE-8294-B48F91796B5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93" name="Text Box 1">
          <a:extLst>
            <a:ext uri="{FF2B5EF4-FFF2-40B4-BE49-F238E27FC236}">
              <a16:creationId xmlns:a16="http://schemas.microsoft.com/office/drawing/2014/main" id="{884440D6-2376-42CF-BEF2-EBD320BFB37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0CD67A0A-F899-4A11-92FE-E1ED87A56C9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95" name="Text Box 1">
          <a:extLst>
            <a:ext uri="{FF2B5EF4-FFF2-40B4-BE49-F238E27FC236}">
              <a16:creationId xmlns:a16="http://schemas.microsoft.com/office/drawing/2014/main" id="{47D708A4-BA30-4228-AADC-FF8CD0126FD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596" name="Text Box 1">
          <a:extLst>
            <a:ext uri="{FF2B5EF4-FFF2-40B4-BE49-F238E27FC236}">
              <a16:creationId xmlns:a16="http://schemas.microsoft.com/office/drawing/2014/main" id="{07850B4C-975C-47BC-836B-1E445036312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597" name="Text Box 1">
          <a:extLst>
            <a:ext uri="{FF2B5EF4-FFF2-40B4-BE49-F238E27FC236}">
              <a16:creationId xmlns:a16="http://schemas.microsoft.com/office/drawing/2014/main" id="{C998FBAC-969F-4D6B-924F-772E60F905D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766C6AB7-B61D-4C46-9371-3E4F3D3283C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599" name="Text Box 1">
          <a:extLst>
            <a:ext uri="{FF2B5EF4-FFF2-40B4-BE49-F238E27FC236}">
              <a16:creationId xmlns:a16="http://schemas.microsoft.com/office/drawing/2014/main" id="{990B62E0-369B-4922-BE2A-5EBE54CD404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00" name="Text Box 1">
          <a:extLst>
            <a:ext uri="{FF2B5EF4-FFF2-40B4-BE49-F238E27FC236}">
              <a16:creationId xmlns:a16="http://schemas.microsoft.com/office/drawing/2014/main" id="{7003ACE0-4C4C-4E48-A643-7514E5DCB79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01" name="Text Box 1">
          <a:extLst>
            <a:ext uri="{FF2B5EF4-FFF2-40B4-BE49-F238E27FC236}">
              <a16:creationId xmlns:a16="http://schemas.microsoft.com/office/drawing/2014/main" id="{650C49AC-854D-4007-855F-8BE79965111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33443D53-18A0-40C3-AF90-C0BC4CD5B9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03" name="Text Box 1">
          <a:extLst>
            <a:ext uri="{FF2B5EF4-FFF2-40B4-BE49-F238E27FC236}">
              <a16:creationId xmlns:a16="http://schemas.microsoft.com/office/drawing/2014/main" id="{F15906B1-3995-44BF-9C2C-CB3AE721A88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04" name="Text Box 1">
          <a:extLst>
            <a:ext uri="{FF2B5EF4-FFF2-40B4-BE49-F238E27FC236}">
              <a16:creationId xmlns:a16="http://schemas.microsoft.com/office/drawing/2014/main" id="{8EA94577-07CE-441B-8AB8-D9D91E228CA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05" name="Text Box 1">
          <a:extLst>
            <a:ext uri="{FF2B5EF4-FFF2-40B4-BE49-F238E27FC236}">
              <a16:creationId xmlns:a16="http://schemas.microsoft.com/office/drawing/2014/main" id="{E7464DAA-2B1A-49F8-B830-E57FED2DB88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BA23CA08-E86D-4458-927A-6AA4F2C0853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07" name="Text Box 1">
          <a:extLst>
            <a:ext uri="{FF2B5EF4-FFF2-40B4-BE49-F238E27FC236}">
              <a16:creationId xmlns:a16="http://schemas.microsoft.com/office/drawing/2014/main" id="{D28891D3-D579-4820-9CF9-259A5F061C8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BFBAEBF0-1D3A-4AE6-BC92-C6E3BDA78C4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09" name="Text Box 1">
          <a:extLst>
            <a:ext uri="{FF2B5EF4-FFF2-40B4-BE49-F238E27FC236}">
              <a16:creationId xmlns:a16="http://schemas.microsoft.com/office/drawing/2014/main" id="{7189BAC3-7144-423F-9C34-93DFD299ACD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7D3B0A71-59BB-4606-9762-4F7F4E99ADD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11" name="Text Box 1">
          <a:extLst>
            <a:ext uri="{FF2B5EF4-FFF2-40B4-BE49-F238E27FC236}">
              <a16:creationId xmlns:a16="http://schemas.microsoft.com/office/drawing/2014/main" id="{1A64F85D-F0C4-41A7-82CB-6804DAFD970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12" name="Text Box 1">
          <a:extLst>
            <a:ext uri="{FF2B5EF4-FFF2-40B4-BE49-F238E27FC236}">
              <a16:creationId xmlns:a16="http://schemas.microsoft.com/office/drawing/2014/main" id="{6172484D-196E-4C26-AE90-A7C3F265C06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13" name="Text Box 1">
          <a:extLst>
            <a:ext uri="{FF2B5EF4-FFF2-40B4-BE49-F238E27FC236}">
              <a16:creationId xmlns:a16="http://schemas.microsoft.com/office/drawing/2014/main" id="{BB9F1795-AFEA-4C0C-B234-A4AA37FAA02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E2E84EDA-12FA-4062-86C0-D8821914F9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15" name="Text Box 1">
          <a:extLst>
            <a:ext uri="{FF2B5EF4-FFF2-40B4-BE49-F238E27FC236}">
              <a16:creationId xmlns:a16="http://schemas.microsoft.com/office/drawing/2014/main" id="{9F38E4E4-54C6-40B0-90D3-B0232253360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16" name="Text Box 1">
          <a:extLst>
            <a:ext uri="{FF2B5EF4-FFF2-40B4-BE49-F238E27FC236}">
              <a16:creationId xmlns:a16="http://schemas.microsoft.com/office/drawing/2014/main" id="{EB9BF40F-97AE-4853-BBD6-3AA41747808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17" name="Text Box 1">
          <a:extLst>
            <a:ext uri="{FF2B5EF4-FFF2-40B4-BE49-F238E27FC236}">
              <a16:creationId xmlns:a16="http://schemas.microsoft.com/office/drawing/2014/main" id="{9FAF7804-C494-4EA3-89FE-0C1953261A4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70CEEA41-080F-4324-8C67-9BBEDDA76EB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19" name="Text Box 1">
          <a:extLst>
            <a:ext uri="{FF2B5EF4-FFF2-40B4-BE49-F238E27FC236}">
              <a16:creationId xmlns:a16="http://schemas.microsoft.com/office/drawing/2014/main" id="{6670A0DA-9617-4D35-8DF1-FA40A784A21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20" name="Text Box 1">
          <a:extLst>
            <a:ext uri="{FF2B5EF4-FFF2-40B4-BE49-F238E27FC236}">
              <a16:creationId xmlns:a16="http://schemas.microsoft.com/office/drawing/2014/main" id="{ECC89E7F-2B67-42BB-BCC1-3B17FA6E6D4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21" name="Text Box 1">
          <a:extLst>
            <a:ext uri="{FF2B5EF4-FFF2-40B4-BE49-F238E27FC236}">
              <a16:creationId xmlns:a16="http://schemas.microsoft.com/office/drawing/2014/main" id="{7618563A-FB33-4729-B74E-38EB22FB260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E29693ED-D348-4225-98C8-CD337424E53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23" name="Text Box 1">
          <a:extLst>
            <a:ext uri="{FF2B5EF4-FFF2-40B4-BE49-F238E27FC236}">
              <a16:creationId xmlns:a16="http://schemas.microsoft.com/office/drawing/2014/main" id="{2197A003-99A0-4F91-A3A6-537BDCAAD2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24" name="Text Box 1">
          <a:extLst>
            <a:ext uri="{FF2B5EF4-FFF2-40B4-BE49-F238E27FC236}">
              <a16:creationId xmlns:a16="http://schemas.microsoft.com/office/drawing/2014/main" id="{A8138CAA-1FF7-42DA-9D43-A12A17513BD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25" name="Text Box 1">
          <a:extLst>
            <a:ext uri="{FF2B5EF4-FFF2-40B4-BE49-F238E27FC236}">
              <a16:creationId xmlns:a16="http://schemas.microsoft.com/office/drawing/2014/main" id="{424144E3-4BD0-4EA3-97F9-B8815F8AC24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1BC17689-F672-44B8-B672-49F1FA5CBF2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27" name="Text Box 1">
          <a:extLst>
            <a:ext uri="{FF2B5EF4-FFF2-40B4-BE49-F238E27FC236}">
              <a16:creationId xmlns:a16="http://schemas.microsoft.com/office/drawing/2014/main" id="{A9E02B7F-3E25-4C4E-A448-66604FA070D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C4BDB333-7BE1-40C6-85CC-5AE55A44898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29" name="Text Box 1">
          <a:extLst>
            <a:ext uri="{FF2B5EF4-FFF2-40B4-BE49-F238E27FC236}">
              <a16:creationId xmlns:a16="http://schemas.microsoft.com/office/drawing/2014/main" id="{B09DD4E4-0489-4F43-A4E6-3FF07AA79F3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CBCED2E3-2CC8-473D-B02E-B2F049FCF92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31" name="Text Box 1">
          <a:extLst>
            <a:ext uri="{FF2B5EF4-FFF2-40B4-BE49-F238E27FC236}">
              <a16:creationId xmlns:a16="http://schemas.microsoft.com/office/drawing/2014/main" id="{4991C48A-C2DD-428F-B266-6FC79111535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32" name="Text Box 1">
          <a:extLst>
            <a:ext uri="{FF2B5EF4-FFF2-40B4-BE49-F238E27FC236}">
              <a16:creationId xmlns:a16="http://schemas.microsoft.com/office/drawing/2014/main" id="{8E6A82CD-BA2D-47A7-9D9D-DBB5A5E08DC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33" name="Text Box 1">
          <a:extLst>
            <a:ext uri="{FF2B5EF4-FFF2-40B4-BE49-F238E27FC236}">
              <a16:creationId xmlns:a16="http://schemas.microsoft.com/office/drawing/2014/main" id="{0591598F-9DB6-4714-892C-5825E776B06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D560EBD2-025D-45CF-AEE1-FFD7B63A978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35" name="Text Box 1">
          <a:extLst>
            <a:ext uri="{FF2B5EF4-FFF2-40B4-BE49-F238E27FC236}">
              <a16:creationId xmlns:a16="http://schemas.microsoft.com/office/drawing/2014/main" id="{BB9CEC20-7B49-48F5-B77A-B29A018BAFD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D25E75FF-EBD1-4618-901A-C4F59B5192A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37" name="Text Box 1">
          <a:extLst>
            <a:ext uri="{FF2B5EF4-FFF2-40B4-BE49-F238E27FC236}">
              <a16:creationId xmlns:a16="http://schemas.microsoft.com/office/drawing/2014/main" id="{3832D621-A457-4645-9997-B7ADF5C2F75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FAD24CAA-B664-4D73-A5F7-27BC9B1E13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39" name="Text Box 1">
          <a:extLst>
            <a:ext uri="{FF2B5EF4-FFF2-40B4-BE49-F238E27FC236}">
              <a16:creationId xmlns:a16="http://schemas.microsoft.com/office/drawing/2014/main" id="{C46F9CD8-1B40-4EF8-B392-861B44A8770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40" name="Text Box 1">
          <a:extLst>
            <a:ext uri="{FF2B5EF4-FFF2-40B4-BE49-F238E27FC236}">
              <a16:creationId xmlns:a16="http://schemas.microsoft.com/office/drawing/2014/main" id="{5CA8EAD6-09B6-4043-B801-EA1E50438EA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41" name="Text Box 1">
          <a:extLst>
            <a:ext uri="{FF2B5EF4-FFF2-40B4-BE49-F238E27FC236}">
              <a16:creationId xmlns:a16="http://schemas.microsoft.com/office/drawing/2014/main" id="{C69A5289-A174-40EC-890C-6EB68EE35E7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73BC8DD8-F578-4D09-B587-7E6508CB5F3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43" name="Text Box 1">
          <a:extLst>
            <a:ext uri="{FF2B5EF4-FFF2-40B4-BE49-F238E27FC236}">
              <a16:creationId xmlns:a16="http://schemas.microsoft.com/office/drawing/2014/main" id="{E8C54B24-D387-4C0D-8E7B-2E934CD6487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44" name="Text Box 1">
          <a:extLst>
            <a:ext uri="{FF2B5EF4-FFF2-40B4-BE49-F238E27FC236}">
              <a16:creationId xmlns:a16="http://schemas.microsoft.com/office/drawing/2014/main" id="{6AB5D68E-D72B-420D-BBD6-3B596945CBE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45" name="Text Box 1">
          <a:extLst>
            <a:ext uri="{FF2B5EF4-FFF2-40B4-BE49-F238E27FC236}">
              <a16:creationId xmlns:a16="http://schemas.microsoft.com/office/drawing/2014/main" id="{2B3671E0-A5E0-4DBF-A6A5-2C625607931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F431D9A2-2BDB-4CBF-A448-12D89359849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47" name="Text Box 1">
          <a:extLst>
            <a:ext uri="{FF2B5EF4-FFF2-40B4-BE49-F238E27FC236}">
              <a16:creationId xmlns:a16="http://schemas.microsoft.com/office/drawing/2014/main" id="{269AA409-0171-4E9C-8766-2E75CCD1F4D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1A39329D-9353-4AA8-AE67-D2C64E58861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49" name="Text Box 1">
          <a:extLst>
            <a:ext uri="{FF2B5EF4-FFF2-40B4-BE49-F238E27FC236}">
              <a16:creationId xmlns:a16="http://schemas.microsoft.com/office/drawing/2014/main" id="{0481CACD-974C-458B-8DA3-552EC71F5B0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8C36C760-D26A-4F44-82BD-C6D313E534F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51" name="Text Box 1">
          <a:extLst>
            <a:ext uri="{FF2B5EF4-FFF2-40B4-BE49-F238E27FC236}">
              <a16:creationId xmlns:a16="http://schemas.microsoft.com/office/drawing/2014/main" id="{A9FB92C6-9AB2-4BAB-AC25-21C882D297E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52" name="Text Box 1">
          <a:extLst>
            <a:ext uri="{FF2B5EF4-FFF2-40B4-BE49-F238E27FC236}">
              <a16:creationId xmlns:a16="http://schemas.microsoft.com/office/drawing/2014/main" id="{9F2570C7-22C6-4E5D-A5AE-9B07E54B366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53" name="Text Box 1">
          <a:extLst>
            <a:ext uri="{FF2B5EF4-FFF2-40B4-BE49-F238E27FC236}">
              <a16:creationId xmlns:a16="http://schemas.microsoft.com/office/drawing/2014/main" id="{B1502017-04A6-4739-B108-58AC0870077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B3D024ED-AB52-4E41-8420-A84AC9DE584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55" name="Text Box 1">
          <a:extLst>
            <a:ext uri="{FF2B5EF4-FFF2-40B4-BE49-F238E27FC236}">
              <a16:creationId xmlns:a16="http://schemas.microsoft.com/office/drawing/2014/main" id="{337F4D5E-A67C-4C31-A692-7A1D602B1C0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56" name="Text Box 1">
          <a:extLst>
            <a:ext uri="{FF2B5EF4-FFF2-40B4-BE49-F238E27FC236}">
              <a16:creationId xmlns:a16="http://schemas.microsoft.com/office/drawing/2014/main" id="{5C907C4C-F4A3-428E-806C-B69C3E96A85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57" name="Text Box 1">
          <a:extLst>
            <a:ext uri="{FF2B5EF4-FFF2-40B4-BE49-F238E27FC236}">
              <a16:creationId xmlns:a16="http://schemas.microsoft.com/office/drawing/2014/main" id="{AABC3DB8-481E-4D58-8221-3DE2FBA0897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AA1AE099-193B-4235-AC07-52E7A42390A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59" name="Text Box 1">
          <a:extLst>
            <a:ext uri="{FF2B5EF4-FFF2-40B4-BE49-F238E27FC236}">
              <a16:creationId xmlns:a16="http://schemas.microsoft.com/office/drawing/2014/main" id="{5EB8E77A-EC3F-4313-9046-4C190CA3388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60" name="Text Box 1">
          <a:extLst>
            <a:ext uri="{FF2B5EF4-FFF2-40B4-BE49-F238E27FC236}">
              <a16:creationId xmlns:a16="http://schemas.microsoft.com/office/drawing/2014/main" id="{BEFBDC37-694C-449E-933C-39D5A123B35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61" name="Text Box 1">
          <a:extLst>
            <a:ext uri="{FF2B5EF4-FFF2-40B4-BE49-F238E27FC236}">
              <a16:creationId xmlns:a16="http://schemas.microsoft.com/office/drawing/2014/main" id="{5583BDE8-8D3C-44F2-9ED6-9A36148214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F8E0AD87-1E83-44D1-8FF3-F72610B823D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63" name="Text Box 1">
          <a:extLst>
            <a:ext uri="{FF2B5EF4-FFF2-40B4-BE49-F238E27FC236}">
              <a16:creationId xmlns:a16="http://schemas.microsoft.com/office/drawing/2014/main" id="{AB0C66B7-3A12-42AE-B9CB-37819D0DCA0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64" name="Text Box 1">
          <a:extLst>
            <a:ext uri="{FF2B5EF4-FFF2-40B4-BE49-F238E27FC236}">
              <a16:creationId xmlns:a16="http://schemas.microsoft.com/office/drawing/2014/main" id="{23FE2F2B-EBDE-45A3-9F5D-0B2100640F6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65" name="Text Box 1">
          <a:extLst>
            <a:ext uri="{FF2B5EF4-FFF2-40B4-BE49-F238E27FC236}">
              <a16:creationId xmlns:a16="http://schemas.microsoft.com/office/drawing/2014/main" id="{E3F6D30C-337D-41B7-8164-5CF64FB6A82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25915D33-F1F8-4A40-B914-B31B35E055F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67" name="Text Box 1">
          <a:extLst>
            <a:ext uri="{FF2B5EF4-FFF2-40B4-BE49-F238E27FC236}">
              <a16:creationId xmlns:a16="http://schemas.microsoft.com/office/drawing/2014/main" id="{3ED7A3AC-476F-4396-A83D-C84937DA556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5DEFCC9B-4DBE-4576-8F75-D660B3253B6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69" name="Text Box 1">
          <a:extLst>
            <a:ext uri="{FF2B5EF4-FFF2-40B4-BE49-F238E27FC236}">
              <a16:creationId xmlns:a16="http://schemas.microsoft.com/office/drawing/2014/main" id="{4A252F67-CC44-4208-ADB5-A9175898947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8E2AD770-C143-4E53-8CCE-F3EE4324B3A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71" name="Text Box 1">
          <a:extLst>
            <a:ext uri="{FF2B5EF4-FFF2-40B4-BE49-F238E27FC236}">
              <a16:creationId xmlns:a16="http://schemas.microsoft.com/office/drawing/2014/main" id="{BBA23B8A-9015-4BAE-AC51-EC4A40E30D9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72" name="Text Box 1">
          <a:extLst>
            <a:ext uri="{FF2B5EF4-FFF2-40B4-BE49-F238E27FC236}">
              <a16:creationId xmlns:a16="http://schemas.microsoft.com/office/drawing/2014/main" id="{C6C4845B-1F0F-4F14-A131-DE738052B2F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73" name="Text Box 1">
          <a:extLst>
            <a:ext uri="{FF2B5EF4-FFF2-40B4-BE49-F238E27FC236}">
              <a16:creationId xmlns:a16="http://schemas.microsoft.com/office/drawing/2014/main" id="{A2C6060E-032F-4774-B87E-7F2DC89BAEC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55D7A645-AB4B-49CF-91A4-963BBF3C27E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75" name="Text Box 1">
          <a:extLst>
            <a:ext uri="{FF2B5EF4-FFF2-40B4-BE49-F238E27FC236}">
              <a16:creationId xmlns:a16="http://schemas.microsoft.com/office/drawing/2014/main" id="{8C098F51-6309-4BE4-BB85-DFE973BD9A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76" name="Text Box 1">
          <a:extLst>
            <a:ext uri="{FF2B5EF4-FFF2-40B4-BE49-F238E27FC236}">
              <a16:creationId xmlns:a16="http://schemas.microsoft.com/office/drawing/2014/main" id="{B37716E8-83BA-49FB-A361-D354C42046F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77" name="Text Box 1">
          <a:extLst>
            <a:ext uri="{FF2B5EF4-FFF2-40B4-BE49-F238E27FC236}">
              <a16:creationId xmlns:a16="http://schemas.microsoft.com/office/drawing/2014/main" id="{4077F627-68ED-4E39-A8A1-9C78AD3244B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8315F84E-8EE6-4699-B418-92703729F8C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79" name="Text Box 1">
          <a:extLst>
            <a:ext uri="{FF2B5EF4-FFF2-40B4-BE49-F238E27FC236}">
              <a16:creationId xmlns:a16="http://schemas.microsoft.com/office/drawing/2014/main" id="{D36EBB85-EA23-44A5-91F1-8C338E8FFBE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80" name="Text Box 1">
          <a:extLst>
            <a:ext uri="{FF2B5EF4-FFF2-40B4-BE49-F238E27FC236}">
              <a16:creationId xmlns:a16="http://schemas.microsoft.com/office/drawing/2014/main" id="{625591BE-F877-4900-BD55-ED0E199C6CF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81" name="Text Box 1">
          <a:extLst>
            <a:ext uri="{FF2B5EF4-FFF2-40B4-BE49-F238E27FC236}">
              <a16:creationId xmlns:a16="http://schemas.microsoft.com/office/drawing/2014/main" id="{7263EF41-4A38-40F7-AE56-59460EA16E2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5AD7BBB6-F50C-4F2C-9BBD-F6F9D59284E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83" name="Text Box 1">
          <a:extLst>
            <a:ext uri="{FF2B5EF4-FFF2-40B4-BE49-F238E27FC236}">
              <a16:creationId xmlns:a16="http://schemas.microsoft.com/office/drawing/2014/main" id="{D2D3BF82-844C-4BDC-BEC5-3DFFE729AAA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84" name="Text Box 1">
          <a:extLst>
            <a:ext uri="{FF2B5EF4-FFF2-40B4-BE49-F238E27FC236}">
              <a16:creationId xmlns:a16="http://schemas.microsoft.com/office/drawing/2014/main" id="{BDB336F4-D7EB-4134-8DC2-E4E0C7B4B24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685" name="Text Box 1">
          <a:extLst>
            <a:ext uri="{FF2B5EF4-FFF2-40B4-BE49-F238E27FC236}">
              <a16:creationId xmlns:a16="http://schemas.microsoft.com/office/drawing/2014/main" id="{83451BF6-7294-4FF6-810C-289C8C83782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53E5A53A-4572-41DB-AB62-4BC512DA3A6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87" name="Text Box 1">
          <a:extLst>
            <a:ext uri="{FF2B5EF4-FFF2-40B4-BE49-F238E27FC236}">
              <a16:creationId xmlns:a16="http://schemas.microsoft.com/office/drawing/2014/main" id="{21BFD88D-F6E4-4BA9-91D0-776EBF1E16E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88" name="Text Box 1">
          <a:extLst>
            <a:ext uri="{FF2B5EF4-FFF2-40B4-BE49-F238E27FC236}">
              <a16:creationId xmlns:a16="http://schemas.microsoft.com/office/drawing/2014/main" id="{17E70077-DE46-4436-A8EB-9B7DFAA3C68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689" name="Text Box 1">
          <a:extLst>
            <a:ext uri="{FF2B5EF4-FFF2-40B4-BE49-F238E27FC236}">
              <a16:creationId xmlns:a16="http://schemas.microsoft.com/office/drawing/2014/main" id="{C31BAC0C-54D1-4EA5-BCA6-C350A07B4E5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AA515D37-BAE9-4556-B63D-64D61084DFE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91" name="Text Box 1">
          <a:extLst>
            <a:ext uri="{FF2B5EF4-FFF2-40B4-BE49-F238E27FC236}">
              <a16:creationId xmlns:a16="http://schemas.microsoft.com/office/drawing/2014/main" id="{7C4DC93C-6EBF-47E8-BB27-6C735FBC17C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92" name="Text Box 1">
          <a:extLst>
            <a:ext uri="{FF2B5EF4-FFF2-40B4-BE49-F238E27FC236}">
              <a16:creationId xmlns:a16="http://schemas.microsoft.com/office/drawing/2014/main" id="{04A104B7-03E8-4910-80FF-BA559485D93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93" name="Text Box 1">
          <a:extLst>
            <a:ext uri="{FF2B5EF4-FFF2-40B4-BE49-F238E27FC236}">
              <a16:creationId xmlns:a16="http://schemas.microsoft.com/office/drawing/2014/main" id="{39A43318-4DED-4DB9-AA7F-44DF165586A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8FDAF5BC-EB8E-4522-A2BB-E12F87CD6BF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95" name="Text Box 1">
          <a:extLst>
            <a:ext uri="{FF2B5EF4-FFF2-40B4-BE49-F238E27FC236}">
              <a16:creationId xmlns:a16="http://schemas.microsoft.com/office/drawing/2014/main" id="{45B83819-B695-4D3E-AAE4-4E3A471FC2C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96" name="Text Box 1">
          <a:extLst>
            <a:ext uri="{FF2B5EF4-FFF2-40B4-BE49-F238E27FC236}">
              <a16:creationId xmlns:a16="http://schemas.microsoft.com/office/drawing/2014/main" id="{C3265ECD-5FDE-4CD1-88B5-B02E9456089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97" name="Text Box 1">
          <a:extLst>
            <a:ext uri="{FF2B5EF4-FFF2-40B4-BE49-F238E27FC236}">
              <a16:creationId xmlns:a16="http://schemas.microsoft.com/office/drawing/2014/main" id="{E89B15EA-5BA1-41A7-944C-E52D8E3839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69DC9CC1-559A-4BD8-AFCD-097D981C904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699" name="Text Box 1">
          <a:extLst>
            <a:ext uri="{FF2B5EF4-FFF2-40B4-BE49-F238E27FC236}">
              <a16:creationId xmlns:a16="http://schemas.microsoft.com/office/drawing/2014/main" id="{BB258E76-FE8D-4058-98B5-35BCCC0ED89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00" name="Text Box 1">
          <a:extLst>
            <a:ext uri="{FF2B5EF4-FFF2-40B4-BE49-F238E27FC236}">
              <a16:creationId xmlns:a16="http://schemas.microsoft.com/office/drawing/2014/main" id="{06B38572-B491-43BF-8E6D-AA85478D31C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01" name="Text Box 1">
          <a:extLst>
            <a:ext uri="{FF2B5EF4-FFF2-40B4-BE49-F238E27FC236}">
              <a16:creationId xmlns:a16="http://schemas.microsoft.com/office/drawing/2014/main" id="{EBFDF401-2163-4DBD-AF65-2CCCAA43596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5D89C006-8115-4A5D-9DE3-A77D9DA69FD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03" name="Text Box 1">
          <a:extLst>
            <a:ext uri="{FF2B5EF4-FFF2-40B4-BE49-F238E27FC236}">
              <a16:creationId xmlns:a16="http://schemas.microsoft.com/office/drawing/2014/main" id="{35799BE3-724C-4AAD-825D-E246634A133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04" name="Text Box 1">
          <a:extLst>
            <a:ext uri="{FF2B5EF4-FFF2-40B4-BE49-F238E27FC236}">
              <a16:creationId xmlns:a16="http://schemas.microsoft.com/office/drawing/2014/main" id="{8AFBF849-B2F9-4D55-A897-C2EAB39CEE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05" name="Text Box 1">
          <a:extLst>
            <a:ext uri="{FF2B5EF4-FFF2-40B4-BE49-F238E27FC236}">
              <a16:creationId xmlns:a16="http://schemas.microsoft.com/office/drawing/2014/main" id="{1246CDA8-4291-426F-BB42-40E5949E12A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6A2E7DDB-99A9-45C3-8B5D-DC1D81EEAAC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07" name="Text Box 1">
          <a:extLst>
            <a:ext uri="{FF2B5EF4-FFF2-40B4-BE49-F238E27FC236}">
              <a16:creationId xmlns:a16="http://schemas.microsoft.com/office/drawing/2014/main" id="{9DA38385-C37A-4C54-8C1B-AD9C12068C1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08" name="Text Box 1">
          <a:extLst>
            <a:ext uri="{FF2B5EF4-FFF2-40B4-BE49-F238E27FC236}">
              <a16:creationId xmlns:a16="http://schemas.microsoft.com/office/drawing/2014/main" id="{9344E73D-E479-4F21-96D6-9F42FE8A54C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09" name="Text Box 1">
          <a:extLst>
            <a:ext uri="{FF2B5EF4-FFF2-40B4-BE49-F238E27FC236}">
              <a16:creationId xmlns:a16="http://schemas.microsoft.com/office/drawing/2014/main" id="{F9EA04DA-4587-4CB1-AE92-7A556D9D366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00F5C46D-0CB7-436D-A970-942EB458FD1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11" name="Text Box 1">
          <a:extLst>
            <a:ext uri="{FF2B5EF4-FFF2-40B4-BE49-F238E27FC236}">
              <a16:creationId xmlns:a16="http://schemas.microsoft.com/office/drawing/2014/main" id="{33838D86-6DBA-44F0-B49C-F43B9355A10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12" name="Text Box 1">
          <a:extLst>
            <a:ext uri="{FF2B5EF4-FFF2-40B4-BE49-F238E27FC236}">
              <a16:creationId xmlns:a16="http://schemas.microsoft.com/office/drawing/2014/main" id="{63D7CB90-CD31-4FB0-BDC6-83FD42ABCBA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13" name="Text Box 1">
          <a:extLst>
            <a:ext uri="{FF2B5EF4-FFF2-40B4-BE49-F238E27FC236}">
              <a16:creationId xmlns:a16="http://schemas.microsoft.com/office/drawing/2014/main" id="{7AF87E91-0EB2-4D55-8258-7814288C004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A9900604-4549-43F3-B335-BDCEE5E19AC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15" name="Text Box 1">
          <a:extLst>
            <a:ext uri="{FF2B5EF4-FFF2-40B4-BE49-F238E27FC236}">
              <a16:creationId xmlns:a16="http://schemas.microsoft.com/office/drawing/2014/main" id="{2F7E39A7-8802-418E-98F7-D9ADF1EBA2F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16" name="Text Box 1">
          <a:extLst>
            <a:ext uri="{FF2B5EF4-FFF2-40B4-BE49-F238E27FC236}">
              <a16:creationId xmlns:a16="http://schemas.microsoft.com/office/drawing/2014/main" id="{378EE79A-0827-469C-8DC2-478570198B8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17" name="Text Box 1">
          <a:extLst>
            <a:ext uri="{FF2B5EF4-FFF2-40B4-BE49-F238E27FC236}">
              <a16:creationId xmlns:a16="http://schemas.microsoft.com/office/drawing/2014/main" id="{068F627C-BB8C-471C-9BF1-100941B5ADA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BDCD2D92-608C-4EA1-95D7-A5BE44E5AD1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19" name="Text Box 1">
          <a:extLst>
            <a:ext uri="{FF2B5EF4-FFF2-40B4-BE49-F238E27FC236}">
              <a16:creationId xmlns:a16="http://schemas.microsoft.com/office/drawing/2014/main" id="{FE9F7638-D57C-4BD7-AFC4-5F333B8BF7D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0" name="Text Box 1">
          <a:extLst>
            <a:ext uri="{FF2B5EF4-FFF2-40B4-BE49-F238E27FC236}">
              <a16:creationId xmlns:a16="http://schemas.microsoft.com/office/drawing/2014/main" id="{87C0DD95-1256-43F6-9E91-3840639971A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1" name="Text Box 1">
          <a:extLst>
            <a:ext uri="{FF2B5EF4-FFF2-40B4-BE49-F238E27FC236}">
              <a16:creationId xmlns:a16="http://schemas.microsoft.com/office/drawing/2014/main" id="{723755C1-A72B-499A-999C-A9A780432AD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D7EE019E-C687-448A-8A04-200EF02734B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3" name="Text Box 1">
          <a:extLst>
            <a:ext uri="{FF2B5EF4-FFF2-40B4-BE49-F238E27FC236}">
              <a16:creationId xmlns:a16="http://schemas.microsoft.com/office/drawing/2014/main" id="{8D804F5B-2019-4AF1-B8F9-8C8F6591E8C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4" name="Text Box 1">
          <a:extLst>
            <a:ext uri="{FF2B5EF4-FFF2-40B4-BE49-F238E27FC236}">
              <a16:creationId xmlns:a16="http://schemas.microsoft.com/office/drawing/2014/main" id="{58BE083A-C379-4963-8B6A-6B1DA3CDFD2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5" name="Text Box 1">
          <a:extLst>
            <a:ext uri="{FF2B5EF4-FFF2-40B4-BE49-F238E27FC236}">
              <a16:creationId xmlns:a16="http://schemas.microsoft.com/office/drawing/2014/main" id="{4748156C-F8BB-471A-95D1-50AA43B66C6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5528EB16-26A7-4796-9B86-409447D97FB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7" name="Text Box 1">
          <a:extLst>
            <a:ext uri="{FF2B5EF4-FFF2-40B4-BE49-F238E27FC236}">
              <a16:creationId xmlns:a16="http://schemas.microsoft.com/office/drawing/2014/main" id="{FF20C8ED-B169-4597-BA42-66DE458E9F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8" name="Text Box 1">
          <a:extLst>
            <a:ext uri="{FF2B5EF4-FFF2-40B4-BE49-F238E27FC236}">
              <a16:creationId xmlns:a16="http://schemas.microsoft.com/office/drawing/2014/main" id="{00740C0F-DB19-4106-9E98-E08ECB1DC57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729" name="Text Box 1">
          <a:extLst>
            <a:ext uri="{FF2B5EF4-FFF2-40B4-BE49-F238E27FC236}">
              <a16:creationId xmlns:a16="http://schemas.microsoft.com/office/drawing/2014/main" id="{4988AA06-961A-4CF9-97D6-7A73523A1AB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369CDF9C-68FD-4843-9C28-6182A41608E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31" name="Text Box 1">
          <a:extLst>
            <a:ext uri="{FF2B5EF4-FFF2-40B4-BE49-F238E27FC236}">
              <a16:creationId xmlns:a16="http://schemas.microsoft.com/office/drawing/2014/main" id="{ACC40897-9537-4B27-B5FC-71613789197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32" name="Text Box 1">
          <a:extLst>
            <a:ext uri="{FF2B5EF4-FFF2-40B4-BE49-F238E27FC236}">
              <a16:creationId xmlns:a16="http://schemas.microsoft.com/office/drawing/2014/main" id="{530C0908-9F27-4529-B392-49DB2F1F64B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33" name="Text Box 1">
          <a:extLst>
            <a:ext uri="{FF2B5EF4-FFF2-40B4-BE49-F238E27FC236}">
              <a16:creationId xmlns:a16="http://schemas.microsoft.com/office/drawing/2014/main" id="{1400071B-FEA4-48F3-B6E6-6D638A9253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9D459DE7-69B8-41B1-A665-44020966FC6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35" name="Text Box 1">
          <a:extLst>
            <a:ext uri="{FF2B5EF4-FFF2-40B4-BE49-F238E27FC236}">
              <a16:creationId xmlns:a16="http://schemas.microsoft.com/office/drawing/2014/main" id="{8DF3DB99-121E-4512-B3F2-88320147EBD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36" name="Text Box 1">
          <a:extLst>
            <a:ext uri="{FF2B5EF4-FFF2-40B4-BE49-F238E27FC236}">
              <a16:creationId xmlns:a16="http://schemas.microsoft.com/office/drawing/2014/main" id="{375B4B60-5C17-44BB-A360-C516117AD7D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37" name="Text Box 1">
          <a:extLst>
            <a:ext uri="{FF2B5EF4-FFF2-40B4-BE49-F238E27FC236}">
              <a16:creationId xmlns:a16="http://schemas.microsoft.com/office/drawing/2014/main" id="{AB4EB6F4-3622-4DCB-B79F-4E71E0C9534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C93C577D-85C8-4FF3-8772-6C681D39FA2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39" name="Text Box 1">
          <a:extLst>
            <a:ext uri="{FF2B5EF4-FFF2-40B4-BE49-F238E27FC236}">
              <a16:creationId xmlns:a16="http://schemas.microsoft.com/office/drawing/2014/main" id="{BE7A6A63-E5B8-41E6-9E2E-7B762FC8B52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40" name="Text Box 1">
          <a:extLst>
            <a:ext uri="{FF2B5EF4-FFF2-40B4-BE49-F238E27FC236}">
              <a16:creationId xmlns:a16="http://schemas.microsoft.com/office/drawing/2014/main" id="{99C970B5-6ACD-483A-BC42-2D9EFC6EF5C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41" name="Text Box 1">
          <a:extLst>
            <a:ext uri="{FF2B5EF4-FFF2-40B4-BE49-F238E27FC236}">
              <a16:creationId xmlns:a16="http://schemas.microsoft.com/office/drawing/2014/main" id="{52A1F119-6C0C-4480-89B2-7B1D6B52C36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B95B9FAE-EBC8-4358-B53E-FDDBADC7A02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43" name="Text Box 1">
          <a:extLst>
            <a:ext uri="{FF2B5EF4-FFF2-40B4-BE49-F238E27FC236}">
              <a16:creationId xmlns:a16="http://schemas.microsoft.com/office/drawing/2014/main" id="{120CEFCB-1A9D-4372-BCA2-3341C766505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44" name="Text Box 1">
          <a:extLst>
            <a:ext uri="{FF2B5EF4-FFF2-40B4-BE49-F238E27FC236}">
              <a16:creationId xmlns:a16="http://schemas.microsoft.com/office/drawing/2014/main" id="{C25B98E4-26E4-46C0-8288-ECDBD24812D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45" name="Text Box 1">
          <a:extLst>
            <a:ext uri="{FF2B5EF4-FFF2-40B4-BE49-F238E27FC236}">
              <a16:creationId xmlns:a16="http://schemas.microsoft.com/office/drawing/2014/main" id="{1C88650A-460E-4E87-9806-63B85643DF4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023E1E3E-DE47-42E1-9395-30F8DE3B632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47" name="Text Box 1">
          <a:extLst>
            <a:ext uri="{FF2B5EF4-FFF2-40B4-BE49-F238E27FC236}">
              <a16:creationId xmlns:a16="http://schemas.microsoft.com/office/drawing/2014/main" id="{6EEB85D1-C0C7-4619-8E1E-EA8F158F291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48" name="Text Box 1">
          <a:extLst>
            <a:ext uri="{FF2B5EF4-FFF2-40B4-BE49-F238E27FC236}">
              <a16:creationId xmlns:a16="http://schemas.microsoft.com/office/drawing/2014/main" id="{68660F9B-6097-4046-B788-2D6F5DE85D2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49" name="Text Box 1">
          <a:extLst>
            <a:ext uri="{FF2B5EF4-FFF2-40B4-BE49-F238E27FC236}">
              <a16:creationId xmlns:a16="http://schemas.microsoft.com/office/drawing/2014/main" id="{0F801005-6167-4D08-8803-DAB82B418B1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ECA84D5E-BEFA-4135-96F5-8901CF6DC80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51" name="Text Box 1">
          <a:extLst>
            <a:ext uri="{FF2B5EF4-FFF2-40B4-BE49-F238E27FC236}">
              <a16:creationId xmlns:a16="http://schemas.microsoft.com/office/drawing/2014/main" id="{95496D10-8AF5-475A-BA18-7124CB023A9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C2CEC555-27CB-498B-AFED-84819446F31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53" name="Text Box 1">
          <a:extLst>
            <a:ext uri="{FF2B5EF4-FFF2-40B4-BE49-F238E27FC236}">
              <a16:creationId xmlns:a16="http://schemas.microsoft.com/office/drawing/2014/main" id="{4B634DFF-4178-4FEE-B007-BD253D3FCB4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806B539F-D366-4A3F-9E14-56BBA058966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55" name="Text Box 1">
          <a:extLst>
            <a:ext uri="{FF2B5EF4-FFF2-40B4-BE49-F238E27FC236}">
              <a16:creationId xmlns:a16="http://schemas.microsoft.com/office/drawing/2014/main" id="{BE944B3E-BB32-48C1-86BA-9E06DF9F305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56" name="Text Box 1">
          <a:extLst>
            <a:ext uri="{FF2B5EF4-FFF2-40B4-BE49-F238E27FC236}">
              <a16:creationId xmlns:a16="http://schemas.microsoft.com/office/drawing/2014/main" id="{01FEAF5F-382C-4548-99EA-60E6D7FD227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57" name="Text Box 1">
          <a:extLst>
            <a:ext uri="{FF2B5EF4-FFF2-40B4-BE49-F238E27FC236}">
              <a16:creationId xmlns:a16="http://schemas.microsoft.com/office/drawing/2014/main" id="{A517CE3E-5BDD-4AA8-BC01-21D0415306D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841363CA-56DE-4B06-A086-3D9F9699029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59" name="Text Box 1">
          <a:extLst>
            <a:ext uri="{FF2B5EF4-FFF2-40B4-BE49-F238E27FC236}">
              <a16:creationId xmlns:a16="http://schemas.microsoft.com/office/drawing/2014/main" id="{7E99F1C9-6647-481C-9372-C017614EE7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60" name="Text Box 1">
          <a:extLst>
            <a:ext uri="{FF2B5EF4-FFF2-40B4-BE49-F238E27FC236}">
              <a16:creationId xmlns:a16="http://schemas.microsoft.com/office/drawing/2014/main" id="{0EE852C8-B415-41C5-8C6E-19E7758EB3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61" name="Text Box 1">
          <a:extLst>
            <a:ext uri="{FF2B5EF4-FFF2-40B4-BE49-F238E27FC236}">
              <a16:creationId xmlns:a16="http://schemas.microsoft.com/office/drawing/2014/main" id="{D981AADA-2C9B-4580-9E8D-71418DF42E8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2E9A4674-A2B7-4E49-829E-B1F80C619D7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63" name="Text Box 1">
          <a:extLst>
            <a:ext uri="{FF2B5EF4-FFF2-40B4-BE49-F238E27FC236}">
              <a16:creationId xmlns:a16="http://schemas.microsoft.com/office/drawing/2014/main" id="{2FBB9AA3-B9C5-4330-9B33-D6C629474B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64" name="Text Box 1">
          <a:extLst>
            <a:ext uri="{FF2B5EF4-FFF2-40B4-BE49-F238E27FC236}">
              <a16:creationId xmlns:a16="http://schemas.microsoft.com/office/drawing/2014/main" id="{E90EAC0E-312A-4F82-8A35-B359E6A97A7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65" name="Text Box 1">
          <a:extLst>
            <a:ext uri="{FF2B5EF4-FFF2-40B4-BE49-F238E27FC236}">
              <a16:creationId xmlns:a16="http://schemas.microsoft.com/office/drawing/2014/main" id="{52D73B48-1D8E-42E7-8FA1-1FF8A61029B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5E4947A2-E046-4298-B9D7-EEC4DFB74D0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67" name="Text Box 1">
          <a:extLst>
            <a:ext uri="{FF2B5EF4-FFF2-40B4-BE49-F238E27FC236}">
              <a16:creationId xmlns:a16="http://schemas.microsoft.com/office/drawing/2014/main" id="{32BEEB70-D838-40CC-8CFE-DCF1131B172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68" name="Text Box 1">
          <a:extLst>
            <a:ext uri="{FF2B5EF4-FFF2-40B4-BE49-F238E27FC236}">
              <a16:creationId xmlns:a16="http://schemas.microsoft.com/office/drawing/2014/main" id="{2EE04FEA-5BCF-447C-8409-8D3354D9149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69" name="Text Box 1">
          <a:extLst>
            <a:ext uri="{FF2B5EF4-FFF2-40B4-BE49-F238E27FC236}">
              <a16:creationId xmlns:a16="http://schemas.microsoft.com/office/drawing/2014/main" id="{D1D5E18C-F4E7-485B-BB9C-DACBFCE9B1A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DAF4E242-8FBB-423C-BC8A-5CE55E3D793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71" name="Text Box 1">
          <a:extLst>
            <a:ext uri="{FF2B5EF4-FFF2-40B4-BE49-F238E27FC236}">
              <a16:creationId xmlns:a16="http://schemas.microsoft.com/office/drawing/2014/main" id="{FEE963A5-8531-4ABD-A7BD-A8E768FB932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72" name="Text Box 1">
          <a:extLst>
            <a:ext uri="{FF2B5EF4-FFF2-40B4-BE49-F238E27FC236}">
              <a16:creationId xmlns:a16="http://schemas.microsoft.com/office/drawing/2014/main" id="{0A339091-1600-438C-9C6A-F8F95BB91CE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73" name="Text Box 1">
          <a:extLst>
            <a:ext uri="{FF2B5EF4-FFF2-40B4-BE49-F238E27FC236}">
              <a16:creationId xmlns:a16="http://schemas.microsoft.com/office/drawing/2014/main" id="{72FCDC11-5A55-4C18-BB09-11604A4AA81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C70B2BB9-6DFC-487D-B448-455394E40CC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775" name="Text Box 1">
          <a:extLst>
            <a:ext uri="{FF2B5EF4-FFF2-40B4-BE49-F238E27FC236}">
              <a16:creationId xmlns:a16="http://schemas.microsoft.com/office/drawing/2014/main" id="{E82675BA-6E9B-49AC-B140-0024B9A98E3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776" name="Text Box 1">
          <a:extLst>
            <a:ext uri="{FF2B5EF4-FFF2-40B4-BE49-F238E27FC236}">
              <a16:creationId xmlns:a16="http://schemas.microsoft.com/office/drawing/2014/main" id="{FC94424F-0045-4969-8DE9-09528E7B527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777" name="Text Box 1">
          <a:extLst>
            <a:ext uri="{FF2B5EF4-FFF2-40B4-BE49-F238E27FC236}">
              <a16:creationId xmlns:a16="http://schemas.microsoft.com/office/drawing/2014/main" id="{04708973-5CE9-47B7-9606-21CD513621A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5EBC89A9-47F2-40E0-8F10-7DBF6DFA1A2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79" name="Text Box 1">
          <a:extLst>
            <a:ext uri="{FF2B5EF4-FFF2-40B4-BE49-F238E27FC236}">
              <a16:creationId xmlns:a16="http://schemas.microsoft.com/office/drawing/2014/main" id="{CE5D1FE1-E0E6-4C2B-83F6-2B7C8B2A26C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80" name="Text Box 1">
          <a:extLst>
            <a:ext uri="{FF2B5EF4-FFF2-40B4-BE49-F238E27FC236}">
              <a16:creationId xmlns:a16="http://schemas.microsoft.com/office/drawing/2014/main" id="{6C34A8F4-EC27-4E13-9315-05C3F2C9A5F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81" name="Text Box 1">
          <a:extLst>
            <a:ext uri="{FF2B5EF4-FFF2-40B4-BE49-F238E27FC236}">
              <a16:creationId xmlns:a16="http://schemas.microsoft.com/office/drawing/2014/main" id="{53069893-93BB-4E72-9EB1-FD29A3C6221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4AB34CA1-7784-4D6C-AC23-FECC86DA4BF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83" name="Text Box 1">
          <a:extLst>
            <a:ext uri="{FF2B5EF4-FFF2-40B4-BE49-F238E27FC236}">
              <a16:creationId xmlns:a16="http://schemas.microsoft.com/office/drawing/2014/main" id="{3C0DA6FA-36B6-410A-9606-8D84322D60D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84" name="Text Box 1">
          <a:extLst>
            <a:ext uri="{FF2B5EF4-FFF2-40B4-BE49-F238E27FC236}">
              <a16:creationId xmlns:a16="http://schemas.microsoft.com/office/drawing/2014/main" id="{9FB682E0-1121-4439-9D69-8B4185F4C48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85" name="Text Box 1">
          <a:extLst>
            <a:ext uri="{FF2B5EF4-FFF2-40B4-BE49-F238E27FC236}">
              <a16:creationId xmlns:a16="http://schemas.microsoft.com/office/drawing/2014/main" id="{B3590C8F-8590-4EC8-B644-8CEEB281731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04FF1B30-A908-4913-889F-2A18222A584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87" name="Text Box 1">
          <a:extLst>
            <a:ext uri="{FF2B5EF4-FFF2-40B4-BE49-F238E27FC236}">
              <a16:creationId xmlns:a16="http://schemas.microsoft.com/office/drawing/2014/main" id="{BB9A7E7F-477A-4DBD-A4D2-378CD9E8C0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88" name="Text Box 1">
          <a:extLst>
            <a:ext uri="{FF2B5EF4-FFF2-40B4-BE49-F238E27FC236}">
              <a16:creationId xmlns:a16="http://schemas.microsoft.com/office/drawing/2014/main" id="{37220424-4961-42E6-A062-1C29951CFE5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89" name="Text Box 1">
          <a:extLst>
            <a:ext uri="{FF2B5EF4-FFF2-40B4-BE49-F238E27FC236}">
              <a16:creationId xmlns:a16="http://schemas.microsoft.com/office/drawing/2014/main" id="{699822DC-1702-4DAA-ABE0-B10648B9F72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6BA2CF74-D8E5-4082-8715-3DFCEB69463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91" name="Text Box 1">
          <a:extLst>
            <a:ext uri="{FF2B5EF4-FFF2-40B4-BE49-F238E27FC236}">
              <a16:creationId xmlns:a16="http://schemas.microsoft.com/office/drawing/2014/main" id="{05055FA3-187D-42B2-A56B-7380575BA02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92" name="Text Box 1">
          <a:extLst>
            <a:ext uri="{FF2B5EF4-FFF2-40B4-BE49-F238E27FC236}">
              <a16:creationId xmlns:a16="http://schemas.microsoft.com/office/drawing/2014/main" id="{D160B8E9-033C-45B3-831D-8DBB11089A7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93" name="Text Box 1">
          <a:extLst>
            <a:ext uri="{FF2B5EF4-FFF2-40B4-BE49-F238E27FC236}">
              <a16:creationId xmlns:a16="http://schemas.microsoft.com/office/drawing/2014/main" id="{47EE70FF-B0B0-463C-830F-604272F475C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2979340E-2BFD-4D80-A75A-C79F03599C2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95" name="Text Box 1">
          <a:extLst>
            <a:ext uri="{FF2B5EF4-FFF2-40B4-BE49-F238E27FC236}">
              <a16:creationId xmlns:a16="http://schemas.microsoft.com/office/drawing/2014/main" id="{50E4992A-39F1-43A9-A6EC-98C9AA96C8F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796" name="Text Box 1">
          <a:extLst>
            <a:ext uri="{FF2B5EF4-FFF2-40B4-BE49-F238E27FC236}">
              <a16:creationId xmlns:a16="http://schemas.microsoft.com/office/drawing/2014/main" id="{8098D519-8B5C-46CA-876F-26BCF77AF8E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797" name="Text Box 1">
          <a:extLst>
            <a:ext uri="{FF2B5EF4-FFF2-40B4-BE49-F238E27FC236}">
              <a16:creationId xmlns:a16="http://schemas.microsoft.com/office/drawing/2014/main" id="{100BAEF6-9FE1-4B2D-8181-0495F52C5FC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BEE2EAA9-EF99-427D-A292-763CE6FBB53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799" name="Text Box 1">
          <a:extLst>
            <a:ext uri="{FF2B5EF4-FFF2-40B4-BE49-F238E27FC236}">
              <a16:creationId xmlns:a16="http://schemas.microsoft.com/office/drawing/2014/main" id="{C3B546B6-21B9-4752-AD37-4A0B27C0945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00" name="Text Box 1">
          <a:extLst>
            <a:ext uri="{FF2B5EF4-FFF2-40B4-BE49-F238E27FC236}">
              <a16:creationId xmlns:a16="http://schemas.microsoft.com/office/drawing/2014/main" id="{DA49CCE5-C199-44CB-B94A-ECF588B5FBE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01" name="Text Box 1">
          <a:extLst>
            <a:ext uri="{FF2B5EF4-FFF2-40B4-BE49-F238E27FC236}">
              <a16:creationId xmlns:a16="http://schemas.microsoft.com/office/drawing/2014/main" id="{F9FB3E65-C1D4-40AA-8D1D-1A26C5342DD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EB57006E-B9E8-4B92-9AC9-6329889E459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3" name="Text Box 1">
          <a:extLst>
            <a:ext uri="{FF2B5EF4-FFF2-40B4-BE49-F238E27FC236}">
              <a16:creationId xmlns:a16="http://schemas.microsoft.com/office/drawing/2014/main" id="{F742CEEA-78E6-4351-B312-994E6FC3A1A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4" name="Text Box 1">
          <a:extLst>
            <a:ext uri="{FF2B5EF4-FFF2-40B4-BE49-F238E27FC236}">
              <a16:creationId xmlns:a16="http://schemas.microsoft.com/office/drawing/2014/main" id="{1FF64045-BA90-40C3-8979-D84E71FFF48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5" name="Text Box 1">
          <a:extLst>
            <a:ext uri="{FF2B5EF4-FFF2-40B4-BE49-F238E27FC236}">
              <a16:creationId xmlns:a16="http://schemas.microsoft.com/office/drawing/2014/main" id="{E28685B1-FABE-4D78-99EE-4EAB70DA90F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A973C94C-7086-499D-8469-102CAFBC2C4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7" name="Text Box 1">
          <a:extLst>
            <a:ext uri="{FF2B5EF4-FFF2-40B4-BE49-F238E27FC236}">
              <a16:creationId xmlns:a16="http://schemas.microsoft.com/office/drawing/2014/main" id="{4032E39A-486D-4799-8AF3-D98339074FF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8" name="Text Box 1">
          <a:extLst>
            <a:ext uri="{FF2B5EF4-FFF2-40B4-BE49-F238E27FC236}">
              <a16:creationId xmlns:a16="http://schemas.microsoft.com/office/drawing/2014/main" id="{DA795118-7DFB-4D9E-BEAE-EAA205D0384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09" name="Text Box 1">
          <a:extLst>
            <a:ext uri="{FF2B5EF4-FFF2-40B4-BE49-F238E27FC236}">
              <a16:creationId xmlns:a16="http://schemas.microsoft.com/office/drawing/2014/main" id="{ADA9E77F-ED15-4285-8450-FF59CD178A5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4B1B09C0-33D1-4C7E-A70B-489F36E08FE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1" name="Text Box 1">
          <a:extLst>
            <a:ext uri="{FF2B5EF4-FFF2-40B4-BE49-F238E27FC236}">
              <a16:creationId xmlns:a16="http://schemas.microsoft.com/office/drawing/2014/main" id="{FA39B7A5-ECAD-407F-9109-741A8AC7B1D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2" name="Text Box 1">
          <a:extLst>
            <a:ext uri="{FF2B5EF4-FFF2-40B4-BE49-F238E27FC236}">
              <a16:creationId xmlns:a16="http://schemas.microsoft.com/office/drawing/2014/main" id="{A5070C97-1A39-4F1C-B974-1091386F2D1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3" name="Text Box 1">
          <a:extLst>
            <a:ext uri="{FF2B5EF4-FFF2-40B4-BE49-F238E27FC236}">
              <a16:creationId xmlns:a16="http://schemas.microsoft.com/office/drawing/2014/main" id="{7F7FCC75-3A25-47CF-BB41-AD7D614544A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AA3CE235-9D8F-425C-AA65-37B0A0A79E8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5" name="Text Box 1">
          <a:extLst>
            <a:ext uri="{FF2B5EF4-FFF2-40B4-BE49-F238E27FC236}">
              <a16:creationId xmlns:a16="http://schemas.microsoft.com/office/drawing/2014/main" id="{6FBF9118-E969-48C3-88FC-5DB4AAD6E33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6" name="Text Box 1">
          <a:extLst>
            <a:ext uri="{FF2B5EF4-FFF2-40B4-BE49-F238E27FC236}">
              <a16:creationId xmlns:a16="http://schemas.microsoft.com/office/drawing/2014/main" id="{44B09719-BC5C-4011-A37D-BEF312C9FDB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175260</xdr:rowOff>
    </xdr:to>
    <xdr:sp macro="" textlink="">
      <xdr:nvSpPr>
        <xdr:cNvPr id="6817" name="Text Box 1">
          <a:extLst>
            <a:ext uri="{FF2B5EF4-FFF2-40B4-BE49-F238E27FC236}">
              <a16:creationId xmlns:a16="http://schemas.microsoft.com/office/drawing/2014/main" id="{76819919-B4D0-43F1-A374-3A748D202F0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2A643A8B-6F2F-4ADD-B045-1FE9CA442B2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19" name="Text Box 1">
          <a:extLst>
            <a:ext uri="{FF2B5EF4-FFF2-40B4-BE49-F238E27FC236}">
              <a16:creationId xmlns:a16="http://schemas.microsoft.com/office/drawing/2014/main" id="{FB5C27B4-BF5B-4A63-91C6-7F01A9B92CB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20" name="Text Box 1">
          <a:extLst>
            <a:ext uri="{FF2B5EF4-FFF2-40B4-BE49-F238E27FC236}">
              <a16:creationId xmlns:a16="http://schemas.microsoft.com/office/drawing/2014/main" id="{37ABFE45-301C-4819-8470-64566FDF837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21" name="Text Box 1">
          <a:extLst>
            <a:ext uri="{FF2B5EF4-FFF2-40B4-BE49-F238E27FC236}">
              <a16:creationId xmlns:a16="http://schemas.microsoft.com/office/drawing/2014/main" id="{3C92A022-D4FB-4113-9E3F-3A0C2B0217C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57F155EC-39F4-42E0-A594-A21E3799AF5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23" name="Text Box 1">
          <a:extLst>
            <a:ext uri="{FF2B5EF4-FFF2-40B4-BE49-F238E27FC236}">
              <a16:creationId xmlns:a16="http://schemas.microsoft.com/office/drawing/2014/main" id="{36581EB3-707F-4AB6-B5B2-567AB6C5D2B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24" name="Text Box 1">
          <a:extLst>
            <a:ext uri="{FF2B5EF4-FFF2-40B4-BE49-F238E27FC236}">
              <a16:creationId xmlns:a16="http://schemas.microsoft.com/office/drawing/2014/main" id="{DE8D5465-EA70-4BB3-92A9-54D9B120122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25" name="Text Box 1">
          <a:extLst>
            <a:ext uri="{FF2B5EF4-FFF2-40B4-BE49-F238E27FC236}">
              <a16:creationId xmlns:a16="http://schemas.microsoft.com/office/drawing/2014/main" id="{76B5E361-467A-483F-B60C-47710074F87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020B5578-F6FF-46D7-9360-76B2A2118F8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27" name="Text Box 1">
          <a:extLst>
            <a:ext uri="{FF2B5EF4-FFF2-40B4-BE49-F238E27FC236}">
              <a16:creationId xmlns:a16="http://schemas.microsoft.com/office/drawing/2014/main" id="{9861CA41-B472-48C3-A95B-384656DDEB2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28" name="Text Box 1">
          <a:extLst>
            <a:ext uri="{FF2B5EF4-FFF2-40B4-BE49-F238E27FC236}">
              <a16:creationId xmlns:a16="http://schemas.microsoft.com/office/drawing/2014/main" id="{D277EAF1-C77F-4EF5-ABCD-879E1A512C3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29" name="Text Box 1">
          <a:extLst>
            <a:ext uri="{FF2B5EF4-FFF2-40B4-BE49-F238E27FC236}">
              <a16:creationId xmlns:a16="http://schemas.microsoft.com/office/drawing/2014/main" id="{4D8C6FE0-BAC0-4E22-AB05-2C77F561C01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D938D837-59DB-4D0C-9B44-B8E4CC26894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31" name="Text Box 1">
          <a:extLst>
            <a:ext uri="{FF2B5EF4-FFF2-40B4-BE49-F238E27FC236}">
              <a16:creationId xmlns:a16="http://schemas.microsoft.com/office/drawing/2014/main" id="{8AEE968C-5164-4517-8A44-F376D8EF7D0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32" name="Text Box 1">
          <a:extLst>
            <a:ext uri="{FF2B5EF4-FFF2-40B4-BE49-F238E27FC236}">
              <a16:creationId xmlns:a16="http://schemas.microsoft.com/office/drawing/2014/main" id="{FF095BC7-FD0C-4EC7-A018-5B2CEF52675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33" name="Text Box 1">
          <a:extLst>
            <a:ext uri="{FF2B5EF4-FFF2-40B4-BE49-F238E27FC236}">
              <a16:creationId xmlns:a16="http://schemas.microsoft.com/office/drawing/2014/main" id="{73C61665-BBA1-4902-8AE1-0799C76245C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1AF8AE24-797D-4363-9EE4-E5F3895C1A3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35" name="Text Box 1">
          <a:extLst>
            <a:ext uri="{FF2B5EF4-FFF2-40B4-BE49-F238E27FC236}">
              <a16:creationId xmlns:a16="http://schemas.microsoft.com/office/drawing/2014/main" id="{42977280-3AA3-4FFC-9A04-7C7326B16C42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36" name="Text Box 1">
          <a:extLst>
            <a:ext uri="{FF2B5EF4-FFF2-40B4-BE49-F238E27FC236}">
              <a16:creationId xmlns:a16="http://schemas.microsoft.com/office/drawing/2014/main" id="{9E24EE53-D21E-4693-9298-1D29B0328D2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37" name="Text Box 1">
          <a:extLst>
            <a:ext uri="{FF2B5EF4-FFF2-40B4-BE49-F238E27FC236}">
              <a16:creationId xmlns:a16="http://schemas.microsoft.com/office/drawing/2014/main" id="{49F9C722-F710-40BD-88EE-28512924F46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692CE736-EFDD-4D8C-B4D5-D3306CDC3CF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39" name="Text Box 1">
          <a:extLst>
            <a:ext uri="{FF2B5EF4-FFF2-40B4-BE49-F238E27FC236}">
              <a16:creationId xmlns:a16="http://schemas.microsoft.com/office/drawing/2014/main" id="{988DE67B-4422-46BC-8109-C0525BCC0E1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40" name="Text Box 1">
          <a:extLst>
            <a:ext uri="{FF2B5EF4-FFF2-40B4-BE49-F238E27FC236}">
              <a16:creationId xmlns:a16="http://schemas.microsoft.com/office/drawing/2014/main" id="{79E08E6F-0D18-4819-B53C-3F979DB6A39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41" name="Text Box 1">
          <a:extLst>
            <a:ext uri="{FF2B5EF4-FFF2-40B4-BE49-F238E27FC236}">
              <a16:creationId xmlns:a16="http://schemas.microsoft.com/office/drawing/2014/main" id="{DBC5A72C-5485-4ED5-AC59-7EC8230A42A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62FAAF44-1330-4135-9D02-1E98AE84311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43" name="Text Box 1">
          <a:extLst>
            <a:ext uri="{FF2B5EF4-FFF2-40B4-BE49-F238E27FC236}">
              <a16:creationId xmlns:a16="http://schemas.microsoft.com/office/drawing/2014/main" id="{9CCAD5F2-181E-4A1F-8CF7-AD419FDBF008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44" name="Text Box 1">
          <a:extLst>
            <a:ext uri="{FF2B5EF4-FFF2-40B4-BE49-F238E27FC236}">
              <a16:creationId xmlns:a16="http://schemas.microsoft.com/office/drawing/2014/main" id="{875132BF-971F-4C4D-86CB-AEF2FE3FCA6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45" name="Text Box 1">
          <a:extLst>
            <a:ext uri="{FF2B5EF4-FFF2-40B4-BE49-F238E27FC236}">
              <a16:creationId xmlns:a16="http://schemas.microsoft.com/office/drawing/2014/main" id="{3BF6A432-03BD-4A03-9528-EB0BC294D88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E4141A3C-8E2E-4246-B26A-1D929D1E808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47" name="Text Box 1">
          <a:extLst>
            <a:ext uri="{FF2B5EF4-FFF2-40B4-BE49-F238E27FC236}">
              <a16:creationId xmlns:a16="http://schemas.microsoft.com/office/drawing/2014/main" id="{10CFFF68-C804-443C-B45E-578B4CA8AF4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48" name="Text Box 1">
          <a:extLst>
            <a:ext uri="{FF2B5EF4-FFF2-40B4-BE49-F238E27FC236}">
              <a16:creationId xmlns:a16="http://schemas.microsoft.com/office/drawing/2014/main" id="{CF884F8A-D2EA-4CCE-ACB7-AA4D00C3F51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49" name="Text Box 1">
          <a:extLst>
            <a:ext uri="{FF2B5EF4-FFF2-40B4-BE49-F238E27FC236}">
              <a16:creationId xmlns:a16="http://schemas.microsoft.com/office/drawing/2014/main" id="{D47DFA13-7A61-4A29-A42B-04EC9A95768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7AABBF0E-C7A9-49D9-84D7-DA66963852EC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51" name="Text Box 1">
          <a:extLst>
            <a:ext uri="{FF2B5EF4-FFF2-40B4-BE49-F238E27FC236}">
              <a16:creationId xmlns:a16="http://schemas.microsoft.com/office/drawing/2014/main" id="{FDA84231-8F3A-4E60-9048-6AD07929289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60960</xdr:rowOff>
    </xdr:to>
    <xdr:sp macro="" textlink="">
      <xdr:nvSpPr>
        <xdr:cNvPr id="6852" name="Text Box 1">
          <a:extLst>
            <a:ext uri="{FF2B5EF4-FFF2-40B4-BE49-F238E27FC236}">
              <a16:creationId xmlns:a16="http://schemas.microsoft.com/office/drawing/2014/main" id="{DCC84600-8757-4886-A8FC-E2BEB98A2C6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53" name="Text Box 1">
          <a:extLst>
            <a:ext uri="{FF2B5EF4-FFF2-40B4-BE49-F238E27FC236}">
              <a16:creationId xmlns:a16="http://schemas.microsoft.com/office/drawing/2014/main" id="{7F8768D8-935C-4000-8561-879E5BC01E2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C526D660-5DCA-4472-8419-A337D4DDCBC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55" name="Text Box 1">
          <a:extLst>
            <a:ext uri="{FF2B5EF4-FFF2-40B4-BE49-F238E27FC236}">
              <a16:creationId xmlns:a16="http://schemas.microsoft.com/office/drawing/2014/main" id="{996613CA-2586-4D4C-BE8B-7E5865D6BA3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56" name="Text Box 1">
          <a:extLst>
            <a:ext uri="{FF2B5EF4-FFF2-40B4-BE49-F238E27FC236}">
              <a16:creationId xmlns:a16="http://schemas.microsoft.com/office/drawing/2014/main" id="{4ABDFD2B-FC5F-455F-912C-388734B4D85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57" name="Text Box 1">
          <a:extLst>
            <a:ext uri="{FF2B5EF4-FFF2-40B4-BE49-F238E27FC236}">
              <a16:creationId xmlns:a16="http://schemas.microsoft.com/office/drawing/2014/main" id="{5E8CC16E-45E5-43AB-9DE3-7BCC75948A6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CDE9C9A0-C106-4B17-9B0C-3CA4173E2E9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59" name="Text Box 1">
          <a:extLst>
            <a:ext uri="{FF2B5EF4-FFF2-40B4-BE49-F238E27FC236}">
              <a16:creationId xmlns:a16="http://schemas.microsoft.com/office/drawing/2014/main" id="{50CAA715-6EFD-4A9F-B0C0-C63FCD60B7C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60" name="Text Box 1">
          <a:extLst>
            <a:ext uri="{FF2B5EF4-FFF2-40B4-BE49-F238E27FC236}">
              <a16:creationId xmlns:a16="http://schemas.microsoft.com/office/drawing/2014/main" id="{3797B3FB-C65D-43AA-A5AB-3F712A93F8A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61" name="Text Box 1">
          <a:extLst>
            <a:ext uri="{FF2B5EF4-FFF2-40B4-BE49-F238E27FC236}">
              <a16:creationId xmlns:a16="http://schemas.microsoft.com/office/drawing/2014/main" id="{78332FAD-CAD5-4289-9196-8037E29093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C0E4C8EE-A014-4DB0-AFCF-B7948909F56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63" name="Text Box 1">
          <a:extLst>
            <a:ext uri="{FF2B5EF4-FFF2-40B4-BE49-F238E27FC236}">
              <a16:creationId xmlns:a16="http://schemas.microsoft.com/office/drawing/2014/main" id="{90C0B393-70C4-445A-BAB5-B2CF8A46BC9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64" name="Text Box 1">
          <a:extLst>
            <a:ext uri="{FF2B5EF4-FFF2-40B4-BE49-F238E27FC236}">
              <a16:creationId xmlns:a16="http://schemas.microsoft.com/office/drawing/2014/main" id="{4078C8B4-B1D9-4936-ACDA-CDC505563F9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65" name="Text Box 1">
          <a:extLst>
            <a:ext uri="{FF2B5EF4-FFF2-40B4-BE49-F238E27FC236}">
              <a16:creationId xmlns:a16="http://schemas.microsoft.com/office/drawing/2014/main" id="{675246D3-A0AB-4E66-AA32-204B3A23C2E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F2B667E8-921D-4EDC-81A9-581B425D5D9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67" name="Text Box 1">
          <a:extLst>
            <a:ext uri="{FF2B5EF4-FFF2-40B4-BE49-F238E27FC236}">
              <a16:creationId xmlns:a16="http://schemas.microsoft.com/office/drawing/2014/main" id="{08DAB995-1CE0-4563-96C0-B2BBDDA49CA5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68" name="Text Box 1">
          <a:extLst>
            <a:ext uri="{FF2B5EF4-FFF2-40B4-BE49-F238E27FC236}">
              <a16:creationId xmlns:a16="http://schemas.microsoft.com/office/drawing/2014/main" id="{1B7301C9-14BB-4A2C-866D-D9122AB2580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69" name="Text Box 1">
          <a:extLst>
            <a:ext uri="{FF2B5EF4-FFF2-40B4-BE49-F238E27FC236}">
              <a16:creationId xmlns:a16="http://schemas.microsoft.com/office/drawing/2014/main" id="{CC890439-E0AE-4ACD-BFDC-312EFA25ED17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06D52240-596C-495B-9345-B3F47D2B4894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71" name="Text Box 1">
          <a:extLst>
            <a:ext uri="{FF2B5EF4-FFF2-40B4-BE49-F238E27FC236}">
              <a16:creationId xmlns:a16="http://schemas.microsoft.com/office/drawing/2014/main" id="{2A9F7CDA-36AB-4EB3-B85B-16B73F15B79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72" name="Text Box 1">
          <a:extLst>
            <a:ext uri="{FF2B5EF4-FFF2-40B4-BE49-F238E27FC236}">
              <a16:creationId xmlns:a16="http://schemas.microsoft.com/office/drawing/2014/main" id="{B5160CEC-2EF5-441A-82CD-F4BFA651D9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73" name="Text Box 1">
          <a:extLst>
            <a:ext uri="{FF2B5EF4-FFF2-40B4-BE49-F238E27FC236}">
              <a16:creationId xmlns:a16="http://schemas.microsoft.com/office/drawing/2014/main" id="{447AD953-B82E-4717-BEBC-9D9C021B1B0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96DD8BA0-D34E-4F3C-A35D-1240EA1F5703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75" name="Text Box 1">
          <a:extLst>
            <a:ext uri="{FF2B5EF4-FFF2-40B4-BE49-F238E27FC236}">
              <a16:creationId xmlns:a16="http://schemas.microsoft.com/office/drawing/2014/main" id="{46049475-ADD9-4E21-BEB1-3A8588809E5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76" name="Text Box 1">
          <a:extLst>
            <a:ext uri="{FF2B5EF4-FFF2-40B4-BE49-F238E27FC236}">
              <a16:creationId xmlns:a16="http://schemas.microsoft.com/office/drawing/2014/main" id="{9B6C95CC-7A1C-4128-BDFB-D439E90769A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77" name="Text Box 1">
          <a:extLst>
            <a:ext uri="{FF2B5EF4-FFF2-40B4-BE49-F238E27FC236}">
              <a16:creationId xmlns:a16="http://schemas.microsoft.com/office/drawing/2014/main" id="{B78FAAD6-A9A4-4FD6-B816-947DC05E56C6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FABADBC9-DAFD-4731-80D1-73F96CAC301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79" name="Text Box 1">
          <a:extLst>
            <a:ext uri="{FF2B5EF4-FFF2-40B4-BE49-F238E27FC236}">
              <a16:creationId xmlns:a16="http://schemas.microsoft.com/office/drawing/2014/main" id="{D689C82E-67B6-41A6-A286-2B02C458B61E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80" name="Text Box 1">
          <a:extLst>
            <a:ext uri="{FF2B5EF4-FFF2-40B4-BE49-F238E27FC236}">
              <a16:creationId xmlns:a16="http://schemas.microsoft.com/office/drawing/2014/main" id="{1035DFC9-5C09-49A1-BEFC-A69BB4B554F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81" name="Text Box 1">
          <a:extLst>
            <a:ext uri="{FF2B5EF4-FFF2-40B4-BE49-F238E27FC236}">
              <a16:creationId xmlns:a16="http://schemas.microsoft.com/office/drawing/2014/main" id="{7690F9EA-1B8B-4CF1-AFF0-306418DBD1C1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5A2AE7CC-38A9-4333-8EFF-3E1EFC5A70F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83" name="Text Box 1">
          <a:extLst>
            <a:ext uri="{FF2B5EF4-FFF2-40B4-BE49-F238E27FC236}">
              <a16:creationId xmlns:a16="http://schemas.microsoft.com/office/drawing/2014/main" id="{19E6411C-21C9-4174-8395-A686DEE06CCF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38100</xdr:rowOff>
    </xdr:to>
    <xdr:sp macro="" textlink="">
      <xdr:nvSpPr>
        <xdr:cNvPr id="6884" name="Text Box 1">
          <a:extLst>
            <a:ext uri="{FF2B5EF4-FFF2-40B4-BE49-F238E27FC236}">
              <a16:creationId xmlns:a16="http://schemas.microsoft.com/office/drawing/2014/main" id="{6D11A76B-2C99-4D6A-B188-BC0B0F6E810A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22860</xdr:rowOff>
    </xdr:to>
    <xdr:sp macro="" textlink="">
      <xdr:nvSpPr>
        <xdr:cNvPr id="6885" name="Text Box 1">
          <a:extLst>
            <a:ext uri="{FF2B5EF4-FFF2-40B4-BE49-F238E27FC236}">
              <a16:creationId xmlns:a16="http://schemas.microsoft.com/office/drawing/2014/main" id="{01A9CCA6-AC4F-423E-8CE8-A5938DF5C4E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6A9AD368-6B50-4288-AD75-7ADCBC10335B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87" name="Text Box 1">
          <a:extLst>
            <a:ext uri="{FF2B5EF4-FFF2-40B4-BE49-F238E27FC236}">
              <a16:creationId xmlns:a16="http://schemas.microsoft.com/office/drawing/2014/main" id="{E909E816-8266-4964-90B5-2E98B6D02E99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88" name="Text Box 1">
          <a:extLst>
            <a:ext uri="{FF2B5EF4-FFF2-40B4-BE49-F238E27FC236}">
              <a16:creationId xmlns:a16="http://schemas.microsoft.com/office/drawing/2014/main" id="{99C90E89-EEF7-411F-959B-CEF7B612014D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55</xdr:row>
      <xdr:rowOff>0</xdr:rowOff>
    </xdr:from>
    <xdr:to>
      <xdr:col>0</xdr:col>
      <xdr:colOff>586740</xdr:colOff>
      <xdr:row>56</xdr:row>
      <xdr:rowOff>0</xdr:rowOff>
    </xdr:to>
    <xdr:sp macro="" textlink="">
      <xdr:nvSpPr>
        <xdr:cNvPr id="6889" name="Text Box 1">
          <a:extLst>
            <a:ext uri="{FF2B5EF4-FFF2-40B4-BE49-F238E27FC236}">
              <a16:creationId xmlns:a16="http://schemas.microsoft.com/office/drawing/2014/main" id="{55333750-8671-45A8-8E5F-AB4F5E59FA20}"/>
            </a:ext>
          </a:extLst>
        </xdr:cNvPr>
        <xdr:cNvSpPr txBox="1">
          <a:spLocks noChangeArrowheads="1"/>
        </xdr:cNvSpPr>
      </xdr:nvSpPr>
      <xdr:spPr bwMode="auto">
        <a:xfrm>
          <a:off x="510540" y="761238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7B50DBFB-D3DE-40F6-B477-FD65461BBE9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891" name="Text Box 1">
          <a:extLst>
            <a:ext uri="{FF2B5EF4-FFF2-40B4-BE49-F238E27FC236}">
              <a16:creationId xmlns:a16="http://schemas.microsoft.com/office/drawing/2014/main" id="{673A4E27-5359-4EC3-B84B-B240455497C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892" name="Text Box 1">
          <a:extLst>
            <a:ext uri="{FF2B5EF4-FFF2-40B4-BE49-F238E27FC236}">
              <a16:creationId xmlns:a16="http://schemas.microsoft.com/office/drawing/2014/main" id="{AB528B64-CA42-4167-9B1C-200229FDFAE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893" name="Text Box 1">
          <a:extLst>
            <a:ext uri="{FF2B5EF4-FFF2-40B4-BE49-F238E27FC236}">
              <a16:creationId xmlns:a16="http://schemas.microsoft.com/office/drawing/2014/main" id="{7065D009-87B3-46CB-9F44-A9808417084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07A467BC-C2D3-42A2-A19C-450652DB89F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895" name="Text Box 1">
          <a:extLst>
            <a:ext uri="{FF2B5EF4-FFF2-40B4-BE49-F238E27FC236}">
              <a16:creationId xmlns:a16="http://schemas.microsoft.com/office/drawing/2014/main" id="{179318ED-7303-4030-A265-678F97AB117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896" name="Text Box 1">
          <a:extLst>
            <a:ext uri="{FF2B5EF4-FFF2-40B4-BE49-F238E27FC236}">
              <a16:creationId xmlns:a16="http://schemas.microsoft.com/office/drawing/2014/main" id="{B956D1A5-8014-4F14-BB20-B712C60325A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897" name="Text Box 1">
          <a:extLst>
            <a:ext uri="{FF2B5EF4-FFF2-40B4-BE49-F238E27FC236}">
              <a16:creationId xmlns:a16="http://schemas.microsoft.com/office/drawing/2014/main" id="{3AAF8093-A199-4DE3-ADC2-AADA2B52FCE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B11A20C1-5521-45BA-A00C-BEF6F784CF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899" name="Text Box 1">
          <a:extLst>
            <a:ext uri="{FF2B5EF4-FFF2-40B4-BE49-F238E27FC236}">
              <a16:creationId xmlns:a16="http://schemas.microsoft.com/office/drawing/2014/main" id="{8A5CBF41-32AD-4E63-B9D3-52C1C2FF2BC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00" name="Text Box 1">
          <a:extLst>
            <a:ext uri="{FF2B5EF4-FFF2-40B4-BE49-F238E27FC236}">
              <a16:creationId xmlns:a16="http://schemas.microsoft.com/office/drawing/2014/main" id="{736AD60A-1D74-48C0-85F8-B4CA4233903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01" name="Text Box 1">
          <a:extLst>
            <a:ext uri="{FF2B5EF4-FFF2-40B4-BE49-F238E27FC236}">
              <a16:creationId xmlns:a16="http://schemas.microsoft.com/office/drawing/2014/main" id="{D6C5586D-5922-4950-95D1-E13C78B6B2F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94356537-8A7B-4D66-ADF2-892250F5CE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03" name="Text Box 1">
          <a:extLst>
            <a:ext uri="{FF2B5EF4-FFF2-40B4-BE49-F238E27FC236}">
              <a16:creationId xmlns:a16="http://schemas.microsoft.com/office/drawing/2014/main" id="{317181A8-A4D3-404F-B75C-E92DBB64507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04" name="Text Box 1">
          <a:extLst>
            <a:ext uri="{FF2B5EF4-FFF2-40B4-BE49-F238E27FC236}">
              <a16:creationId xmlns:a16="http://schemas.microsoft.com/office/drawing/2014/main" id="{EF30EB13-3763-45A5-A48E-4B6DB0B8311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05" name="Text Box 1">
          <a:extLst>
            <a:ext uri="{FF2B5EF4-FFF2-40B4-BE49-F238E27FC236}">
              <a16:creationId xmlns:a16="http://schemas.microsoft.com/office/drawing/2014/main" id="{1C38A6E1-1A97-447A-8C65-FC865F015E2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4C98E50D-0299-456F-A227-6AA8BF466D5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07" name="Text Box 1">
          <a:extLst>
            <a:ext uri="{FF2B5EF4-FFF2-40B4-BE49-F238E27FC236}">
              <a16:creationId xmlns:a16="http://schemas.microsoft.com/office/drawing/2014/main" id="{2C0FBC31-40B5-48AE-9E60-6A327409B32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08" name="Text Box 1">
          <a:extLst>
            <a:ext uri="{FF2B5EF4-FFF2-40B4-BE49-F238E27FC236}">
              <a16:creationId xmlns:a16="http://schemas.microsoft.com/office/drawing/2014/main" id="{012DB459-5DB3-4BCC-996D-ABEC0775481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09" name="Text Box 1">
          <a:extLst>
            <a:ext uri="{FF2B5EF4-FFF2-40B4-BE49-F238E27FC236}">
              <a16:creationId xmlns:a16="http://schemas.microsoft.com/office/drawing/2014/main" id="{04FF2478-402B-42A2-8927-C870503A31A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46253564-C723-4666-856D-426EB93983D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11" name="Text Box 1">
          <a:extLst>
            <a:ext uri="{FF2B5EF4-FFF2-40B4-BE49-F238E27FC236}">
              <a16:creationId xmlns:a16="http://schemas.microsoft.com/office/drawing/2014/main" id="{0BFAD815-942C-41F7-A6CF-A8D9D88EC2E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12" name="Text Box 1">
          <a:extLst>
            <a:ext uri="{FF2B5EF4-FFF2-40B4-BE49-F238E27FC236}">
              <a16:creationId xmlns:a16="http://schemas.microsoft.com/office/drawing/2014/main" id="{9A7D6679-099D-4536-BD69-C8BF14FF591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13" name="Text Box 1">
          <a:extLst>
            <a:ext uri="{FF2B5EF4-FFF2-40B4-BE49-F238E27FC236}">
              <a16:creationId xmlns:a16="http://schemas.microsoft.com/office/drawing/2014/main" id="{EEDA618C-59EA-493B-949E-78F4842B9EB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3F761BB2-64E3-4132-B4E0-523DE5EC5F6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15" name="Text Box 1">
          <a:extLst>
            <a:ext uri="{FF2B5EF4-FFF2-40B4-BE49-F238E27FC236}">
              <a16:creationId xmlns:a16="http://schemas.microsoft.com/office/drawing/2014/main" id="{EE1E1049-13BF-4041-8C14-E4DCBDEFB7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16" name="Text Box 1">
          <a:extLst>
            <a:ext uri="{FF2B5EF4-FFF2-40B4-BE49-F238E27FC236}">
              <a16:creationId xmlns:a16="http://schemas.microsoft.com/office/drawing/2014/main" id="{D12DB092-5E33-43B1-994F-1870BE7296C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17" name="Text Box 1">
          <a:extLst>
            <a:ext uri="{FF2B5EF4-FFF2-40B4-BE49-F238E27FC236}">
              <a16:creationId xmlns:a16="http://schemas.microsoft.com/office/drawing/2014/main" id="{A690157D-9EF8-49C2-9B12-20CC5F2E8A7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783851C1-9D21-47A7-808F-B0EC23E076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19" name="Text Box 1">
          <a:extLst>
            <a:ext uri="{FF2B5EF4-FFF2-40B4-BE49-F238E27FC236}">
              <a16:creationId xmlns:a16="http://schemas.microsoft.com/office/drawing/2014/main" id="{B95A11EE-A01A-404A-B181-0E3DD44399F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20" name="Text Box 1">
          <a:extLst>
            <a:ext uri="{FF2B5EF4-FFF2-40B4-BE49-F238E27FC236}">
              <a16:creationId xmlns:a16="http://schemas.microsoft.com/office/drawing/2014/main" id="{A8E3CA23-78B6-4401-8713-DB90A2E16D9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21" name="Text Box 1">
          <a:extLst>
            <a:ext uri="{FF2B5EF4-FFF2-40B4-BE49-F238E27FC236}">
              <a16:creationId xmlns:a16="http://schemas.microsoft.com/office/drawing/2014/main" id="{FE6F8592-B17D-4F4D-A5DB-90F8531F004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BDE690B5-2F55-4D03-9027-11F44DC0007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23" name="Text Box 1">
          <a:extLst>
            <a:ext uri="{FF2B5EF4-FFF2-40B4-BE49-F238E27FC236}">
              <a16:creationId xmlns:a16="http://schemas.microsoft.com/office/drawing/2014/main" id="{6D46A8EA-C30B-40EB-BF33-498D3443135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24" name="Text Box 1">
          <a:extLst>
            <a:ext uri="{FF2B5EF4-FFF2-40B4-BE49-F238E27FC236}">
              <a16:creationId xmlns:a16="http://schemas.microsoft.com/office/drawing/2014/main" id="{57B07971-7AF6-4564-983A-E108338757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25" name="Text Box 1">
          <a:extLst>
            <a:ext uri="{FF2B5EF4-FFF2-40B4-BE49-F238E27FC236}">
              <a16:creationId xmlns:a16="http://schemas.microsoft.com/office/drawing/2014/main" id="{DBE3AEA2-BD6D-4A8D-96D6-C9B94792374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B47F3F8F-B55A-4053-999C-CFEC3AB2877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27" name="Text Box 1">
          <a:extLst>
            <a:ext uri="{FF2B5EF4-FFF2-40B4-BE49-F238E27FC236}">
              <a16:creationId xmlns:a16="http://schemas.microsoft.com/office/drawing/2014/main" id="{0E1380CC-C9D2-4AA3-8B1D-355182727D9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28" name="Text Box 1">
          <a:extLst>
            <a:ext uri="{FF2B5EF4-FFF2-40B4-BE49-F238E27FC236}">
              <a16:creationId xmlns:a16="http://schemas.microsoft.com/office/drawing/2014/main" id="{BFAE69D1-0613-4A16-B53D-F98FF716C0E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29" name="Text Box 1">
          <a:extLst>
            <a:ext uri="{FF2B5EF4-FFF2-40B4-BE49-F238E27FC236}">
              <a16:creationId xmlns:a16="http://schemas.microsoft.com/office/drawing/2014/main" id="{1D6122F5-5158-43A7-A6BC-C14BBCF8533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4B9AE90D-83D1-4263-848C-1AFA020E4D1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31" name="Text Box 1">
          <a:extLst>
            <a:ext uri="{FF2B5EF4-FFF2-40B4-BE49-F238E27FC236}">
              <a16:creationId xmlns:a16="http://schemas.microsoft.com/office/drawing/2014/main" id="{F24AB0E8-8AA6-4B0E-A88E-FEDC5B24606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32" name="Text Box 1">
          <a:extLst>
            <a:ext uri="{FF2B5EF4-FFF2-40B4-BE49-F238E27FC236}">
              <a16:creationId xmlns:a16="http://schemas.microsoft.com/office/drawing/2014/main" id="{51F393B9-E756-4945-8236-D17EE95DC6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33" name="Text Box 1">
          <a:extLst>
            <a:ext uri="{FF2B5EF4-FFF2-40B4-BE49-F238E27FC236}">
              <a16:creationId xmlns:a16="http://schemas.microsoft.com/office/drawing/2014/main" id="{87FE53D7-C9EA-403C-AB11-01A2ABF2EA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D1BDCA2B-54C0-4812-9537-69259B03140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35" name="Text Box 1">
          <a:extLst>
            <a:ext uri="{FF2B5EF4-FFF2-40B4-BE49-F238E27FC236}">
              <a16:creationId xmlns:a16="http://schemas.microsoft.com/office/drawing/2014/main" id="{D9B0EA24-D31F-4A71-90C2-DE6C38BA649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36" name="Text Box 1">
          <a:extLst>
            <a:ext uri="{FF2B5EF4-FFF2-40B4-BE49-F238E27FC236}">
              <a16:creationId xmlns:a16="http://schemas.microsoft.com/office/drawing/2014/main" id="{F7391273-446D-4D64-8D81-DF007443540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37" name="Text Box 1">
          <a:extLst>
            <a:ext uri="{FF2B5EF4-FFF2-40B4-BE49-F238E27FC236}">
              <a16:creationId xmlns:a16="http://schemas.microsoft.com/office/drawing/2014/main" id="{393188AF-109A-4516-893B-1BB50568D7A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44432DDE-E4C5-458B-A12B-09888F49E1C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39" name="Text Box 1">
          <a:extLst>
            <a:ext uri="{FF2B5EF4-FFF2-40B4-BE49-F238E27FC236}">
              <a16:creationId xmlns:a16="http://schemas.microsoft.com/office/drawing/2014/main" id="{98E7F23F-9066-4E72-BC8A-9B4E1C52B1E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40" name="Text Box 1">
          <a:extLst>
            <a:ext uri="{FF2B5EF4-FFF2-40B4-BE49-F238E27FC236}">
              <a16:creationId xmlns:a16="http://schemas.microsoft.com/office/drawing/2014/main" id="{675338B7-9BB0-40F0-921E-1D4CD2BFFC5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41" name="Text Box 1">
          <a:extLst>
            <a:ext uri="{FF2B5EF4-FFF2-40B4-BE49-F238E27FC236}">
              <a16:creationId xmlns:a16="http://schemas.microsoft.com/office/drawing/2014/main" id="{E1C0ACAF-F8BB-46E1-8300-3380A072E93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78FCD367-6D4F-4768-8520-C7CCA882F99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43" name="Text Box 1">
          <a:extLst>
            <a:ext uri="{FF2B5EF4-FFF2-40B4-BE49-F238E27FC236}">
              <a16:creationId xmlns:a16="http://schemas.microsoft.com/office/drawing/2014/main" id="{4E3056B1-88F6-4ABD-A90D-F624CAEED42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44" name="Text Box 1">
          <a:extLst>
            <a:ext uri="{FF2B5EF4-FFF2-40B4-BE49-F238E27FC236}">
              <a16:creationId xmlns:a16="http://schemas.microsoft.com/office/drawing/2014/main" id="{D379FE9C-E41D-4D02-B89C-0B7D30847A1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45" name="Text Box 1">
          <a:extLst>
            <a:ext uri="{FF2B5EF4-FFF2-40B4-BE49-F238E27FC236}">
              <a16:creationId xmlns:a16="http://schemas.microsoft.com/office/drawing/2014/main" id="{D211AF7B-4D04-42C4-9F0D-6F0F61A6D18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7A087068-66F9-4DD4-8509-4D2846E3FAC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47" name="Text Box 1">
          <a:extLst>
            <a:ext uri="{FF2B5EF4-FFF2-40B4-BE49-F238E27FC236}">
              <a16:creationId xmlns:a16="http://schemas.microsoft.com/office/drawing/2014/main" id="{02AEFE0F-5F39-4836-80C6-4373E9F3647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48" name="Text Box 1">
          <a:extLst>
            <a:ext uri="{FF2B5EF4-FFF2-40B4-BE49-F238E27FC236}">
              <a16:creationId xmlns:a16="http://schemas.microsoft.com/office/drawing/2014/main" id="{ED3D4082-87B4-40D3-A1E0-8E6EFA66CB4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49" name="Text Box 1">
          <a:extLst>
            <a:ext uri="{FF2B5EF4-FFF2-40B4-BE49-F238E27FC236}">
              <a16:creationId xmlns:a16="http://schemas.microsoft.com/office/drawing/2014/main" id="{0B86CD51-EAE3-4502-8B87-326872991A1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F03200FC-29E4-46E8-B317-139F31FA1B6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51" name="Text Box 1">
          <a:extLst>
            <a:ext uri="{FF2B5EF4-FFF2-40B4-BE49-F238E27FC236}">
              <a16:creationId xmlns:a16="http://schemas.microsoft.com/office/drawing/2014/main" id="{A0750C12-196B-4D2B-9D8F-463984DCFF4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52" name="Text Box 1">
          <a:extLst>
            <a:ext uri="{FF2B5EF4-FFF2-40B4-BE49-F238E27FC236}">
              <a16:creationId xmlns:a16="http://schemas.microsoft.com/office/drawing/2014/main" id="{7CDD6972-940A-47D5-B38A-10812D5D1CE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6953" name="Text Box 1">
          <a:extLst>
            <a:ext uri="{FF2B5EF4-FFF2-40B4-BE49-F238E27FC236}">
              <a16:creationId xmlns:a16="http://schemas.microsoft.com/office/drawing/2014/main" id="{91C201E3-82F2-4C88-8E6B-A7176C469D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6171C4D4-2DF0-4B10-BADC-7DB4AEE3A5B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55" name="Text Box 1">
          <a:extLst>
            <a:ext uri="{FF2B5EF4-FFF2-40B4-BE49-F238E27FC236}">
              <a16:creationId xmlns:a16="http://schemas.microsoft.com/office/drawing/2014/main" id="{2B5E2D4D-5685-4F59-B5CE-8760093C8E1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56" name="Text Box 1">
          <a:extLst>
            <a:ext uri="{FF2B5EF4-FFF2-40B4-BE49-F238E27FC236}">
              <a16:creationId xmlns:a16="http://schemas.microsoft.com/office/drawing/2014/main" id="{09AB1EBA-32E2-4C2D-900D-BCB853A6178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57" name="Text Box 1">
          <a:extLst>
            <a:ext uri="{FF2B5EF4-FFF2-40B4-BE49-F238E27FC236}">
              <a16:creationId xmlns:a16="http://schemas.microsoft.com/office/drawing/2014/main" id="{C7228616-8A26-47AA-90F2-DE1533AA43A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88718096-1BC2-4CF9-938E-689627B275A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59" name="Text Box 1">
          <a:extLst>
            <a:ext uri="{FF2B5EF4-FFF2-40B4-BE49-F238E27FC236}">
              <a16:creationId xmlns:a16="http://schemas.microsoft.com/office/drawing/2014/main" id="{B29193D0-4253-4F4A-8972-F9E29273225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60" name="Text Box 1">
          <a:extLst>
            <a:ext uri="{FF2B5EF4-FFF2-40B4-BE49-F238E27FC236}">
              <a16:creationId xmlns:a16="http://schemas.microsoft.com/office/drawing/2014/main" id="{9DA41FD5-A23A-409B-8B0C-A214E99293E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61" name="Text Box 1">
          <a:extLst>
            <a:ext uri="{FF2B5EF4-FFF2-40B4-BE49-F238E27FC236}">
              <a16:creationId xmlns:a16="http://schemas.microsoft.com/office/drawing/2014/main" id="{53E18637-5E5C-4F0E-85F5-9C93BDCCE1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8262EBA4-5D93-449A-BBA5-83C408FD273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63" name="Text Box 1">
          <a:extLst>
            <a:ext uri="{FF2B5EF4-FFF2-40B4-BE49-F238E27FC236}">
              <a16:creationId xmlns:a16="http://schemas.microsoft.com/office/drawing/2014/main" id="{9ADB31DF-30D0-4860-8207-E1458BF2D15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64" name="Text Box 1">
          <a:extLst>
            <a:ext uri="{FF2B5EF4-FFF2-40B4-BE49-F238E27FC236}">
              <a16:creationId xmlns:a16="http://schemas.microsoft.com/office/drawing/2014/main" id="{0B4C4D60-4A66-48EA-BC08-BD66FB40229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65" name="Text Box 1">
          <a:extLst>
            <a:ext uri="{FF2B5EF4-FFF2-40B4-BE49-F238E27FC236}">
              <a16:creationId xmlns:a16="http://schemas.microsoft.com/office/drawing/2014/main" id="{94DF2C0B-9A93-4199-ABE9-03510C1F577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DAAC2670-DB3A-4C80-A013-3E5628E2364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67" name="Text Box 1">
          <a:extLst>
            <a:ext uri="{FF2B5EF4-FFF2-40B4-BE49-F238E27FC236}">
              <a16:creationId xmlns:a16="http://schemas.microsoft.com/office/drawing/2014/main" id="{BB3DB0FD-2A32-44B8-84EE-5A742B2CDDD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68" name="Text Box 1">
          <a:extLst>
            <a:ext uri="{FF2B5EF4-FFF2-40B4-BE49-F238E27FC236}">
              <a16:creationId xmlns:a16="http://schemas.microsoft.com/office/drawing/2014/main" id="{3A844FAC-6CAE-42D0-8809-7E5D0E64857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69" name="Text Box 1">
          <a:extLst>
            <a:ext uri="{FF2B5EF4-FFF2-40B4-BE49-F238E27FC236}">
              <a16:creationId xmlns:a16="http://schemas.microsoft.com/office/drawing/2014/main" id="{F2C9632D-DEFD-4459-B0C8-D3350BDC47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A66D0693-5119-4B0D-A2C9-D0B6BACE836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71" name="Text Box 1">
          <a:extLst>
            <a:ext uri="{FF2B5EF4-FFF2-40B4-BE49-F238E27FC236}">
              <a16:creationId xmlns:a16="http://schemas.microsoft.com/office/drawing/2014/main" id="{CCE9C042-35C8-4E4F-86CE-92FCAA4A4B4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72" name="Text Box 1">
          <a:extLst>
            <a:ext uri="{FF2B5EF4-FFF2-40B4-BE49-F238E27FC236}">
              <a16:creationId xmlns:a16="http://schemas.microsoft.com/office/drawing/2014/main" id="{AFEF48D4-499C-4785-9E79-0D73E5C3959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73" name="Text Box 1">
          <a:extLst>
            <a:ext uri="{FF2B5EF4-FFF2-40B4-BE49-F238E27FC236}">
              <a16:creationId xmlns:a16="http://schemas.microsoft.com/office/drawing/2014/main" id="{95D3676D-3220-4485-AEA1-3E5A5F72A51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192FABCA-C881-46F0-A5C7-A95A2C1AB54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75" name="Text Box 1">
          <a:extLst>
            <a:ext uri="{FF2B5EF4-FFF2-40B4-BE49-F238E27FC236}">
              <a16:creationId xmlns:a16="http://schemas.microsoft.com/office/drawing/2014/main" id="{0364DD47-2BE6-41C3-A77A-CD5ED6C5FCF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76" name="Text Box 1">
          <a:extLst>
            <a:ext uri="{FF2B5EF4-FFF2-40B4-BE49-F238E27FC236}">
              <a16:creationId xmlns:a16="http://schemas.microsoft.com/office/drawing/2014/main" id="{2A149A43-35B7-49C3-AE18-0228B57FB30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77" name="Text Box 1">
          <a:extLst>
            <a:ext uri="{FF2B5EF4-FFF2-40B4-BE49-F238E27FC236}">
              <a16:creationId xmlns:a16="http://schemas.microsoft.com/office/drawing/2014/main" id="{27B8FA30-063E-4ABA-89BF-2EB0FE0BEB8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85EBF365-6E5F-4B19-8A22-D90C7846891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79" name="Text Box 1">
          <a:extLst>
            <a:ext uri="{FF2B5EF4-FFF2-40B4-BE49-F238E27FC236}">
              <a16:creationId xmlns:a16="http://schemas.microsoft.com/office/drawing/2014/main" id="{F80F99CA-9579-48B8-A91F-DE4886A54F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0" name="Text Box 1">
          <a:extLst>
            <a:ext uri="{FF2B5EF4-FFF2-40B4-BE49-F238E27FC236}">
              <a16:creationId xmlns:a16="http://schemas.microsoft.com/office/drawing/2014/main" id="{8CB42AAB-8DE9-4601-A805-B0502B960D3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1" name="Text Box 1">
          <a:extLst>
            <a:ext uri="{FF2B5EF4-FFF2-40B4-BE49-F238E27FC236}">
              <a16:creationId xmlns:a16="http://schemas.microsoft.com/office/drawing/2014/main" id="{F0A0D7F1-2B2F-45A3-AA34-4C39BE2B9E7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BDD0B219-09F8-487D-91B8-01C1B12D9C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3" name="Text Box 1">
          <a:extLst>
            <a:ext uri="{FF2B5EF4-FFF2-40B4-BE49-F238E27FC236}">
              <a16:creationId xmlns:a16="http://schemas.microsoft.com/office/drawing/2014/main" id="{86C5EB2A-6FBF-44A5-BE24-3FF35D73FDD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4" name="Text Box 1">
          <a:extLst>
            <a:ext uri="{FF2B5EF4-FFF2-40B4-BE49-F238E27FC236}">
              <a16:creationId xmlns:a16="http://schemas.microsoft.com/office/drawing/2014/main" id="{93E7C21B-8FF2-4B16-A2D6-111BBD7A104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5" name="Text Box 1">
          <a:extLst>
            <a:ext uri="{FF2B5EF4-FFF2-40B4-BE49-F238E27FC236}">
              <a16:creationId xmlns:a16="http://schemas.microsoft.com/office/drawing/2014/main" id="{62FD26DF-04F5-45E5-984B-C6C96B6814E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AD33A3EC-842E-4DFC-A6E9-352CF7AE0A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7" name="Text Box 1">
          <a:extLst>
            <a:ext uri="{FF2B5EF4-FFF2-40B4-BE49-F238E27FC236}">
              <a16:creationId xmlns:a16="http://schemas.microsoft.com/office/drawing/2014/main" id="{5DA5B12A-2CFF-4401-BA71-E349AE4B109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8" name="Text Box 1">
          <a:extLst>
            <a:ext uri="{FF2B5EF4-FFF2-40B4-BE49-F238E27FC236}">
              <a16:creationId xmlns:a16="http://schemas.microsoft.com/office/drawing/2014/main" id="{B614BDC6-8510-4BBA-9E8C-7E7F57D2F05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89" name="Text Box 1">
          <a:extLst>
            <a:ext uri="{FF2B5EF4-FFF2-40B4-BE49-F238E27FC236}">
              <a16:creationId xmlns:a16="http://schemas.microsoft.com/office/drawing/2014/main" id="{FBFBF297-7956-4320-8950-47CA57020D3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9D5BE6AC-0E58-4A9C-B4E9-560A90E8283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91" name="Text Box 1">
          <a:extLst>
            <a:ext uri="{FF2B5EF4-FFF2-40B4-BE49-F238E27FC236}">
              <a16:creationId xmlns:a16="http://schemas.microsoft.com/office/drawing/2014/main" id="{0FDA3744-B73F-44CA-8612-BBE9A8AA504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92" name="Text Box 1">
          <a:extLst>
            <a:ext uri="{FF2B5EF4-FFF2-40B4-BE49-F238E27FC236}">
              <a16:creationId xmlns:a16="http://schemas.microsoft.com/office/drawing/2014/main" id="{75929A08-553B-47D6-8B62-6C1AC359EF9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6993" name="Text Box 1">
          <a:extLst>
            <a:ext uri="{FF2B5EF4-FFF2-40B4-BE49-F238E27FC236}">
              <a16:creationId xmlns:a16="http://schemas.microsoft.com/office/drawing/2014/main" id="{3BB4C6EE-C0FD-415F-97E1-3E1F350AD50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66F60255-FED2-43BC-A7F4-A3DABD4A413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95" name="Text Box 1">
          <a:extLst>
            <a:ext uri="{FF2B5EF4-FFF2-40B4-BE49-F238E27FC236}">
              <a16:creationId xmlns:a16="http://schemas.microsoft.com/office/drawing/2014/main" id="{3DE58734-777B-466E-AFB8-A7DC4E00F40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6996" name="Text Box 1">
          <a:extLst>
            <a:ext uri="{FF2B5EF4-FFF2-40B4-BE49-F238E27FC236}">
              <a16:creationId xmlns:a16="http://schemas.microsoft.com/office/drawing/2014/main" id="{FE2984E2-827E-49CC-964C-06BD2A5E703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6997" name="Text Box 1">
          <a:extLst>
            <a:ext uri="{FF2B5EF4-FFF2-40B4-BE49-F238E27FC236}">
              <a16:creationId xmlns:a16="http://schemas.microsoft.com/office/drawing/2014/main" id="{D656B2F3-1802-4670-9618-36B0797E441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A9A7E073-8A4A-446E-BA2F-18D3914326C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6999" name="Text Box 1">
          <a:extLst>
            <a:ext uri="{FF2B5EF4-FFF2-40B4-BE49-F238E27FC236}">
              <a16:creationId xmlns:a16="http://schemas.microsoft.com/office/drawing/2014/main" id="{BD655204-2AA2-4F56-B637-50C9B43934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00" name="Text Box 1">
          <a:extLst>
            <a:ext uri="{FF2B5EF4-FFF2-40B4-BE49-F238E27FC236}">
              <a16:creationId xmlns:a16="http://schemas.microsoft.com/office/drawing/2014/main" id="{F549714D-D111-4511-996C-1A165AE6D37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01" name="Text Box 1">
          <a:extLst>
            <a:ext uri="{FF2B5EF4-FFF2-40B4-BE49-F238E27FC236}">
              <a16:creationId xmlns:a16="http://schemas.microsoft.com/office/drawing/2014/main" id="{BD906135-340E-4D3F-B5BE-D4141DD6F83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BE762F65-5C06-422F-9C13-BF098D0DF82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03" name="Text Box 1">
          <a:extLst>
            <a:ext uri="{FF2B5EF4-FFF2-40B4-BE49-F238E27FC236}">
              <a16:creationId xmlns:a16="http://schemas.microsoft.com/office/drawing/2014/main" id="{6AA53343-4440-4CB9-B67B-BBBBE6487C7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04" name="Text Box 1">
          <a:extLst>
            <a:ext uri="{FF2B5EF4-FFF2-40B4-BE49-F238E27FC236}">
              <a16:creationId xmlns:a16="http://schemas.microsoft.com/office/drawing/2014/main" id="{504CBDDA-85CE-4A0F-8402-76078FA79D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05" name="Text Box 1">
          <a:extLst>
            <a:ext uri="{FF2B5EF4-FFF2-40B4-BE49-F238E27FC236}">
              <a16:creationId xmlns:a16="http://schemas.microsoft.com/office/drawing/2014/main" id="{7B397002-C5A8-46BA-8B4F-0B867880946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6572AC2A-8C8A-45EC-8CDF-C12B014060C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07" name="Text Box 1">
          <a:extLst>
            <a:ext uri="{FF2B5EF4-FFF2-40B4-BE49-F238E27FC236}">
              <a16:creationId xmlns:a16="http://schemas.microsoft.com/office/drawing/2014/main" id="{14569C28-88DD-45BA-B4AC-ECC38C28CFC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08" name="Text Box 1">
          <a:extLst>
            <a:ext uri="{FF2B5EF4-FFF2-40B4-BE49-F238E27FC236}">
              <a16:creationId xmlns:a16="http://schemas.microsoft.com/office/drawing/2014/main" id="{225FAFBE-CA45-47AD-A31B-54354673160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09" name="Text Box 1">
          <a:extLst>
            <a:ext uri="{FF2B5EF4-FFF2-40B4-BE49-F238E27FC236}">
              <a16:creationId xmlns:a16="http://schemas.microsoft.com/office/drawing/2014/main" id="{F903E369-90DD-4D83-8AB4-18E44ADE762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3D2B01A2-753F-4B42-A118-E48F3CF8FA9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11" name="Text Box 1">
          <a:extLst>
            <a:ext uri="{FF2B5EF4-FFF2-40B4-BE49-F238E27FC236}">
              <a16:creationId xmlns:a16="http://schemas.microsoft.com/office/drawing/2014/main" id="{9A26E671-0628-4133-B5EA-F82220A4BD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12" name="Text Box 1">
          <a:extLst>
            <a:ext uri="{FF2B5EF4-FFF2-40B4-BE49-F238E27FC236}">
              <a16:creationId xmlns:a16="http://schemas.microsoft.com/office/drawing/2014/main" id="{3ADA85A2-FF73-44C1-9C98-70B22B91F45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13" name="Text Box 1">
          <a:extLst>
            <a:ext uri="{FF2B5EF4-FFF2-40B4-BE49-F238E27FC236}">
              <a16:creationId xmlns:a16="http://schemas.microsoft.com/office/drawing/2014/main" id="{DDC92B0C-EB1B-4D7D-9A65-94B9FF2DD21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3BE514A5-7AB3-40E3-892A-218343B5270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15" name="Text Box 1">
          <a:extLst>
            <a:ext uri="{FF2B5EF4-FFF2-40B4-BE49-F238E27FC236}">
              <a16:creationId xmlns:a16="http://schemas.microsoft.com/office/drawing/2014/main" id="{53A67D56-E81C-4F82-92DF-17947EBFD5A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16" name="Text Box 1">
          <a:extLst>
            <a:ext uri="{FF2B5EF4-FFF2-40B4-BE49-F238E27FC236}">
              <a16:creationId xmlns:a16="http://schemas.microsoft.com/office/drawing/2014/main" id="{5CFACDEA-A1F8-4CCD-8541-AC1E10EC5E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17" name="Text Box 1">
          <a:extLst>
            <a:ext uri="{FF2B5EF4-FFF2-40B4-BE49-F238E27FC236}">
              <a16:creationId xmlns:a16="http://schemas.microsoft.com/office/drawing/2014/main" id="{F25DB123-5ECC-4DA4-82BB-0C4CE6437D7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2B433D9A-4090-47C9-9218-51081545165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19" name="Text Box 1">
          <a:extLst>
            <a:ext uri="{FF2B5EF4-FFF2-40B4-BE49-F238E27FC236}">
              <a16:creationId xmlns:a16="http://schemas.microsoft.com/office/drawing/2014/main" id="{E3B52187-73F9-4BB9-9072-AA0CF96EF26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20" name="Text Box 1">
          <a:extLst>
            <a:ext uri="{FF2B5EF4-FFF2-40B4-BE49-F238E27FC236}">
              <a16:creationId xmlns:a16="http://schemas.microsoft.com/office/drawing/2014/main" id="{65E460F2-6EEF-4A2F-9C0D-AE9771F1DB0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21" name="Text Box 1">
          <a:extLst>
            <a:ext uri="{FF2B5EF4-FFF2-40B4-BE49-F238E27FC236}">
              <a16:creationId xmlns:a16="http://schemas.microsoft.com/office/drawing/2014/main" id="{1726E067-D62D-4E44-AEF9-56A97092148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A483AD63-0895-4BFA-A23C-958760FDD73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23" name="Text Box 1">
          <a:extLst>
            <a:ext uri="{FF2B5EF4-FFF2-40B4-BE49-F238E27FC236}">
              <a16:creationId xmlns:a16="http://schemas.microsoft.com/office/drawing/2014/main" id="{44DF4786-D15D-46B0-AD61-81F92E39F07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24" name="Text Box 1">
          <a:extLst>
            <a:ext uri="{FF2B5EF4-FFF2-40B4-BE49-F238E27FC236}">
              <a16:creationId xmlns:a16="http://schemas.microsoft.com/office/drawing/2014/main" id="{E4735225-C0A1-4454-A395-0B3BEADD7E8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25" name="Text Box 1">
          <a:extLst>
            <a:ext uri="{FF2B5EF4-FFF2-40B4-BE49-F238E27FC236}">
              <a16:creationId xmlns:a16="http://schemas.microsoft.com/office/drawing/2014/main" id="{105DBF0B-94A8-4B3E-84B7-25ECD0B9293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6E371848-FE82-4866-AEEE-47361853966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27" name="Text Box 1">
          <a:extLst>
            <a:ext uri="{FF2B5EF4-FFF2-40B4-BE49-F238E27FC236}">
              <a16:creationId xmlns:a16="http://schemas.microsoft.com/office/drawing/2014/main" id="{1C97870F-1D63-460F-A5D9-2062592F0D6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28" name="Text Box 1">
          <a:extLst>
            <a:ext uri="{FF2B5EF4-FFF2-40B4-BE49-F238E27FC236}">
              <a16:creationId xmlns:a16="http://schemas.microsoft.com/office/drawing/2014/main" id="{FEA8D2CE-CE80-4099-898D-F20C7823D84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29" name="Text Box 1">
          <a:extLst>
            <a:ext uri="{FF2B5EF4-FFF2-40B4-BE49-F238E27FC236}">
              <a16:creationId xmlns:a16="http://schemas.microsoft.com/office/drawing/2014/main" id="{0D261403-1F7B-4B95-87D3-E1B4948AB54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D28D394C-388C-4225-9075-70CB0DDD8C9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31" name="Text Box 1">
          <a:extLst>
            <a:ext uri="{FF2B5EF4-FFF2-40B4-BE49-F238E27FC236}">
              <a16:creationId xmlns:a16="http://schemas.microsoft.com/office/drawing/2014/main" id="{AE17B78A-1228-4E06-AE05-929F525DC2D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32" name="Text Box 1">
          <a:extLst>
            <a:ext uri="{FF2B5EF4-FFF2-40B4-BE49-F238E27FC236}">
              <a16:creationId xmlns:a16="http://schemas.microsoft.com/office/drawing/2014/main" id="{C26E776C-E0F7-49BE-8674-655FF94D5F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33" name="Text Box 1">
          <a:extLst>
            <a:ext uri="{FF2B5EF4-FFF2-40B4-BE49-F238E27FC236}">
              <a16:creationId xmlns:a16="http://schemas.microsoft.com/office/drawing/2014/main" id="{2395C966-7DA5-4C31-9012-41C4C94A08D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D9EC1398-870C-4673-A403-C72FFE158D4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35" name="Text Box 1">
          <a:extLst>
            <a:ext uri="{FF2B5EF4-FFF2-40B4-BE49-F238E27FC236}">
              <a16:creationId xmlns:a16="http://schemas.microsoft.com/office/drawing/2014/main" id="{C7862B05-7EBE-4108-8A70-15F2D190EC2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36" name="Text Box 1">
          <a:extLst>
            <a:ext uri="{FF2B5EF4-FFF2-40B4-BE49-F238E27FC236}">
              <a16:creationId xmlns:a16="http://schemas.microsoft.com/office/drawing/2014/main" id="{62CD441F-B2CD-4677-A60B-E8172197F5B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37" name="Text Box 1">
          <a:extLst>
            <a:ext uri="{FF2B5EF4-FFF2-40B4-BE49-F238E27FC236}">
              <a16:creationId xmlns:a16="http://schemas.microsoft.com/office/drawing/2014/main" id="{1A5CA846-2909-470D-A321-7EEC6F76F15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370FE591-C6EB-43DB-AF63-522DECCB4E5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039" name="Text Box 1">
          <a:extLst>
            <a:ext uri="{FF2B5EF4-FFF2-40B4-BE49-F238E27FC236}">
              <a16:creationId xmlns:a16="http://schemas.microsoft.com/office/drawing/2014/main" id="{CE81F0E1-BD61-4A2A-8CCC-B23D78F189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040" name="Text Box 1">
          <a:extLst>
            <a:ext uri="{FF2B5EF4-FFF2-40B4-BE49-F238E27FC236}">
              <a16:creationId xmlns:a16="http://schemas.microsoft.com/office/drawing/2014/main" id="{5B56D9E5-EBBF-410F-B51C-2095E6FE378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041" name="Text Box 1">
          <a:extLst>
            <a:ext uri="{FF2B5EF4-FFF2-40B4-BE49-F238E27FC236}">
              <a16:creationId xmlns:a16="http://schemas.microsoft.com/office/drawing/2014/main" id="{62BE5667-1646-4705-B6BD-9F4E5655CBA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2B258D1C-635C-4A2B-A6CB-921460C5423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43" name="Text Box 1">
          <a:extLst>
            <a:ext uri="{FF2B5EF4-FFF2-40B4-BE49-F238E27FC236}">
              <a16:creationId xmlns:a16="http://schemas.microsoft.com/office/drawing/2014/main" id="{08C7B845-5C7D-4336-997D-BE879470BAF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44" name="Text Box 1">
          <a:extLst>
            <a:ext uri="{FF2B5EF4-FFF2-40B4-BE49-F238E27FC236}">
              <a16:creationId xmlns:a16="http://schemas.microsoft.com/office/drawing/2014/main" id="{CB142BE4-04EE-41FA-8C7E-DE35D33B672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45" name="Text Box 1">
          <a:extLst>
            <a:ext uri="{FF2B5EF4-FFF2-40B4-BE49-F238E27FC236}">
              <a16:creationId xmlns:a16="http://schemas.microsoft.com/office/drawing/2014/main" id="{CC9BD3B5-F365-4E7E-979F-B6BAECA6DB1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82748CA7-63F1-482E-B13F-692F9A09A0F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47" name="Text Box 1">
          <a:extLst>
            <a:ext uri="{FF2B5EF4-FFF2-40B4-BE49-F238E27FC236}">
              <a16:creationId xmlns:a16="http://schemas.microsoft.com/office/drawing/2014/main" id="{A6891C3F-4783-41B9-B59B-C07807FADE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48" name="Text Box 1">
          <a:extLst>
            <a:ext uri="{FF2B5EF4-FFF2-40B4-BE49-F238E27FC236}">
              <a16:creationId xmlns:a16="http://schemas.microsoft.com/office/drawing/2014/main" id="{C81E28C8-1465-49C3-970F-158A2CEBE1C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49" name="Text Box 1">
          <a:extLst>
            <a:ext uri="{FF2B5EF4-FFF2-40B4-BE49-F238E27FC236}">
              <a16:creationId xmlns:a16="http://schemas.microsoft.com/office/drawing/2014/main" id="{2F09DD5D-75D1-4BA5-8607-08F4AC53D3D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40247BC4-88F8-487E-8D7D-10D51C81AE7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51" name="Text Box 1">
          <a:extLst>
            <a:ext uri="{FF2B5EF4-FFF2-40B4-BE49-F238E27FC236}">
              <a16:creationId xmlns:a16="http://schemas.microsoft.com/office/drawing/2014/main" id="{E6BF7D19-9D52-4C1D-BAB2-0921596E63B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52" name="Text Box 1">
          <a:extLst>
            <a:ext uri="{FF2B5EF4-FFF2-40B4-BE49-F238E27FC236}">
              <a16:creationId xmlns:a16="http://schemas.microsoft.com/office/drawing/2014/main" id="{A52F1F5A-FA26-4D4D-9545-D2D6502C5E4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53" name="Text Box 1">
          <a:extLst>
            <a:ext uri="{FF2B5EF4-FFF2-40B4-BE49-F238E27FC236}">
              <a16:creationId xmlns:a16="http://schemas.microsoft.com/office/drawing/2014/main" id="{CC1549F3-E659-4669-ACE3-8858E8AFBDD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99B42C33-44C8-4E18-BBFE-5B291A60A4B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55" name="Text Box 1">
          <a:extLst>
            <a:ext uri="{FF2B5EF4-FFF2-40B4-BE49-F238E27FC236}">
              <a16:creationId xmlns:a16="http://schemas.microsoft.com/office/drawing/2014/main" id="{B79D067A-42F1-478D-81A2-CC6C9C4A837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56" name="Text Box 1">
          <a:extLst>
            <a:ext uri="{FF2B5EF4-FFF2-40B4-BE49-F238E27FC236}">
              <a16:creationId xmlns:a16="http://schemas.microsoft.com/office/drawing/2014/main" id="{7BA05C5F-90FF-4378-9744-798CA954ABD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57" name="Text Box 1">
          <a:extLst>
            <a:ext uri="{FF2B5EF4-FFF2-40B4-BE49-F238E27FC236}">
              <a16:creationId xmlns:a16="http://schemas.microsoft.com/office/drawing/2014/main" id="{CC98923B-AC53-4B72-96A0-1854255631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8FE97ED9-06DF-4FAB-9077-6020E289076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59" name="Text Box 1">
          <a:extLst>
            <a:ext uri="{FF2B5EF4-FFF2-40B4-BE49-F238E27FC236}">
              <a16:creationId xmlns:a16="http://schemas.microsoft.com/office/drawing/2014/main" id="{8B13707E-F287-4235-82F1-01E4AFE1119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60" name="Text Box 1">
          <a:extLst>
            <a:ext uri="{FF2B5EF4-FFF2-40B4-BE49-F238E27FC236}">
              <a16:creationId xmlns:a16="http://schemas.microsoft.com/office/drawing/2014/main" id="{3DC5A990-39C8-4647-BD15-FF44E2369FB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61" name="Text Box 1">
          <a:extLst>
            <a:ext uri="{FF2B5EF4-FFF2-40B4-BE49-F238E27FC236}">
              <a16:creationId xmlns:a16="http://schemas.microsoft.com/office/drawing/2014/main" id="{DAFC2D64-C7A9-4C03-A42D-236671D934E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516D3BA1-F95E-4F51-8CFA-96E3E475BD2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63" name="Text Box 1">
          <a:extLst>
            <a:ext uri="{FF2B5EF4-FFF2-40B4-BE49-F238E27FC236}">
              <a16:creationId xmlns:a16="http://schemas.microsoft.com/office/drawing/2014/main" id="{D7A5FD78-5F31-4C73-8CF9-72CDA5B3130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64" name="Text Box 1">
          <a:extLst>
            <a:ext uri="{FF2B5EF4-FFF2-40B4-BE49-F238E27FC236}">
              <a16:creationId xmlns:a16="http://schemas.microsoft.com/office/drawing/2014/main" id="{565EE050-6A04-46ED-BC78-E5F1A14C9F5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65" name="Text Box 1">
          <a:extLst>
            <a:ext uri="{FF2B5EF4-FFF2-40B4-BE49-F238E27FC236}">
              <a16:creationId xmlns:a16="http://schemas.microsoft.com/office/drawing/2014/main" id="{65F69114-702E-4552-AD4B-B04854BF7ED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9CA9CB34-4EE2-439C-89A2-25354C94D87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67" name="Text Box 1">
          <a:extLst>
            <a:ext uri="{FF2B5EF4-FFF2-40B4-BE49-F238E27FC236}">
              <a16:creationId xmlns:a16="http://schemas.microsoft.com/office/drawing/2014/main" id="{FA338379-7583-45BA-8C99-789B5C48EC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68" name="Text Box 1">
          <a:extLst>
            <a:ext uri="{FF2B5EF4-FFF2-40B4-BE49-F238E27FC236}">
              <a16:creationId xmlns:a16="http://schemas.microsoft.com/office/drawing/2014/main" id="{FC9E2C07-733A-4953-9EFB-ED54BC99AE6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69" name="Text Box 1">
          <a:extLst>
            <a:ext uri="{FF2B5EF4-FFF2-40B4-BE49-F238E27FC236}">
              <a16:creationId xmlns:a16="http://schemas.microsoft.com/office/drawing/2014/main" id="{A1934E17-FF74-4164-8AF1-FB972184BE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B0EE6540-61D8-4E39-B27A-0540489A559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1" name="Text Box 1">
          <a:extLst>
            <a:ext uri="{FF2B5EF4-FFF2-40B4-BE49-F238E27FC236}">
              <a16:creationId xmlns:a16="http://schemas.microsoft.com/office/drawing/2014/main" id="{CA949196-ECF8-4853-8EDF-88215DC10BC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2" name="Text Box 1">
          <a:extLst>
            <a:ext uri="{FF2B5EF4-FFF2-40B4-BE49-F238E27FC236}">
              <a16:creationId xmlns:a16="http://schemas.microsoft.com/office/drawing/2014/main" id="{DBFCB645-EBF4-43F7-BA0E-47BF0D8C0C1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3" name="Text Box 1">
          <a:extLst>
            <a:ext uri="{FF2B5EF4-FFF2-40B4-BE49-F238E27FC236}">
              <a16:creationId xmlns:a16="http://schemas.microsoft.com/office/drawing/2014/main" id="{66CA6C91-59DE-4B1D-A3DE-C6288ADF1E4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AE60AEF0-C13E-4D50-842D-C855CEF8D39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5" name="Text Box 1">
          <a:extLst>
            <a:ext uri="{FF2B5EF4-FFF2-40B4-BE49-F238E27FC236}">
              <a16:creationId xmlns:a16="http://schemas.microsoft.com/office/drawing/2014/main" id="{A48D14F1-E14F-4219-8789-AEFBD68AF01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6" name="Text Box 1">
          <a:extLst>
            <a:ext uri="{FF2B5EF4-FFF2-40B4-BE49-F238E27FC236}">
              <a16:creationId xmlns:a16="http://schemas.microsoft.com/office/drawing/2014/main" id="{842E2EB0-137E-47BB-BB06-4C6F662D9A3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7" name="Text Box 1">
          <a:extLst>
            <a:ext uri="{FF2B5EF4-FFF2-40B4-BE49-F238E27FC236}">
              <a16:creationId xmlns:a16="http://schemas.microsoft.com/office/drawing/2014/main" id="{943A5D95-7B6A-4BB8-8EBF-0FC080CD6C2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40DAE406-985A-489E-9DC3-FADF6F35B2D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79" name="Text Box 1">
          <a:extLst>
            <a:ext uri="{FF2B5EF4-FFF2-40B4-BE49-F238E27FC236}">
              <a16:creationId xmlns:a16="http://schemas.microsoft.com/office/drawing/2014/main" id="{EF02CD2A-15C2-4E8C-B958-025E6B372A5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80" name="Text Box 1">
          <a:extLst>
            <a:ext uri="{FF2B5EF4-FFF2-40B4-BE49-F238E27FC236}">
              <a16:creationId xmlns:a16="http://schemas.microsoft.com/office/drawing/2014/main" id="{BCF6D6CE-46C6-4326-8531-941574F852C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081" name="Text Box 1">
          <a:extLst>
            <a:ext uri="{FF2B5EF4-FFF2-40B4-BE49-F238E27FC236}">
              <a16:creationId xmlns:a16="http://schemas.microsoft.com/office/drawing/2014/main" id="{E7D45FA9-B3B0-4CB1-B421-1A19F9AA7BE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77260A79-D44A-4092-97A8-71B8C2A7EBB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83" name="Text Box 1">
          <a:extLst>
            <a:ext uri="{FF2B5EF4-FFF2-40B4-BE49-F238E27FC236}">
              <a16:creationId xmlns:a16="http://schemas.microsoft.com/office/drawing/2014/main" id="{F9BA207B-D181-45B3-A66B-2F90596C1F0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84" name="Text Box 1">
          <a:extLst>
            <a:ext uri="{FF2B5EF4-FFF2-40B4-BE49-F238E27FC236}">
              <a16:creationId xmlns:a16="http://schemas.microsoft.com/office/drawing/2014/main" id="{CA4A5EA8-1580-4FC4-95C5-22CF65DC3BB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85" name="Text Box 1">
          <a:extLst>
            <a:ext uri="{FF2B5EF4-FFF2-40B4-BE49-F238E27FC236}">
              <a16:creationId xmlns:a16="http://schemas.microsoft.com/office/drawing/2014/main" id="{21885F2B-5AE5-43BD-BD57-F0BF617A2B0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34730A56-151D-47A5-9150-219B05C745E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87" name="Text Box 1">
          <a:extLst>
            <a:ext uri="{FF2B5EF4-FFF2-40B4-BE49-F238E27FC236}">
              <a16:creationId xmlns:a16="http://schemas.microsoft.com/office/drawing/2014/main" id="{830DED2B-8F1F-49BC-B2B3-04F3F82B36A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88" name="Text Box 1">
          <a:extLst>
            <a:ext uri="{FF2B5EF4-FFF2-40B4-BE49-F238E27FC236}">
              <a16:creationId xmlns:a16="http://schemas.microsoft.com/office/drawing/2014/main" id="{85707D53-146C-41E2-8E5E-E6F2E1DE5D2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89" name="Text Box 1">
          <a:extLst>
            <a:ext uri="{FF2B5EF4-FFF2-40B4-BE49-F238E27FC236}">
              <a16:creationId xmlns:a16="http://schemas.microsoft.com/office/drawing/2014/main" id="{79633E44-9E99-4EF4-A6FD-DAF8383EF89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62F244F3-26DC-42E3-BBF2-B63930B20A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91" name="Text Box 1">
          <a:extLst>
            <a:ext uri="{FF2B5EF4-FFF2-40B4-BE49-F238E27FC236}">
              <a16:creationId xmlns:a16="http://schemas.microsoft.com/office/drawing/2014/main" id="{5C5A8E17-B3C3-4059-A3BF-57E0B435555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92" name="Text Box 1">
          <a:extLst>
            <a:ext uri="{FF2B5EF4-FFF2-40B4-BE49-F238E27FC236}">
              <a16:creationId xmlns:a16="http://schemas.microsoft.com/office/drawing/2014/main" id="{9C589BC4-EDEE-4601-AAB1-72FC177760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93" name="Text Box 1">
          <a:extLst>
            <a:ext uri="{FF2B5EF4-FFF2-40B4-BE49-F238E27FC236}">
              <a16:creationId xmlns:a16="http://schemas.microsoft.com/office/drawing/2014/main" id="{E3EB2495-8ADF-4DF7-B063-BC49A39EDB3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AAE5F608-7644-49AC-AB9F-2559003CF79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95" name="Text Box 1">
          <a:extLst>
            <a:ext uri="{FF2B5EF4-FFF2-40B4-BE49-F238E27FC236}">
              <a16:creationId xmlns:a16="http://schemas.microsoft.com/office/drawing/2014/main" id="{10A54C34-E44F-4704-8CD0-0679BF4313C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96" name="Text Box 1">
          <a:extLst>
            <a:ext uri="{FF2B5EF4-FFF2-40B4-BE49-F238E27FC236}">
              <a16:creationId xmlns:a16="http://schemas.microsoft.com/office/drawing/2014/main" id="{50C3765C-B96B-480D-8677-CBE52E7EA7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097" name="Text Box 1">
          <a:extLst>
            <a:ext uri="{FF2B5EF4-FFF2-40B4-BE49-F238E27FC236}">
              <a16:creationId xmlns:a16="http://schemas.microsoft.com/office/drawing/2014/main" id="{748C095B-5023-4AC6-9F86-4732E495CCE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58C1E1CB-6532-433F-9437-4503B757C4A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099" name="Text Box 1">
          <a:extLst>
            <a:ext uri="{FF2B5EF4-FFF2-40B4-BE49-F238E27FC236}">
              <a16:creationId xmlns:a16="http://schemas.microsoft.com/office/drawing/2014/main" id="{C25543A2-2CA1-4DED-B6BB-73CAE0C5084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00" name="Text Box 1">
          <a:extLst>
            <a:ext uri="{FF2B5EF4-FFF2-40B4-BE49-F238E27FC236}">
              <a16:creationId xmlns:a16="http://schemas.microsoft.com/office/drawing/2014/main" id="{B1168EB4-5D5F-4E53-949C-83B9E64407A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01" name="Text Box 1">
          <a:extLst>
            <a:ext uri="{FF2B5EF4-FFF2-40B4-BE49-F238E27FC236}">
              <a16:creationId xmlns:a16="http://schemas.microsoft.com/office/drawing/2014/main" id="{B2CBF1D4-AE04-4603-A268-9F68CB9681D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EC44A68C-920A-40B3-855B-FB98BDF0324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03" name="Text Box 1">
          <a:extLst>
            <a:ext uri="{FF2B5EF4-FFF2-40B4-BE49-F238E27FC236}">
              <a16:creationId xmlns:a16="http://schemas.microsoft.com/office/drawing/2014/main" id="{33D2C95E-7015-49D8-B42C-998937F5B19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04" name="Text Box 1">
          <a:extLst>
            <a:ext uri="{FF2B5EF4-FFF2-40B4-BE49-F238E27FC236}">
              <a16:creationId xmlns:a16="http://schemas.microsoft.com/office/drawing/2014/main" id="{78D73439-F002-4CEC-9922-A151CAD5038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05" name="Text Box 1">
          <a:extLst>
            <a:ext uri="{FF2B5EF4-FFF2-40B4-BE49-F238E27FC236}">
              <a16:creationId xmlns:a16="http://schemas.microsoft.com/office/drawing/2014/main" id="{EBFFD2F0-C384-4F01-98E8-D00D8917CC5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8A4DE3D5-241D-42FF-A9DD-E622ED21CDF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07" name="Text Box 1">
          <a:extLst>
            <a:ext uri="{FF2B5EF4-FFF2-40B4-BE49-F238E27FC236}">
              <a16:creationId xmlns:a16="http://schemas.microsoft.com/office/drawing/2014/main" id="{40C4BA9E-15BB-4976-A171-9D4C9EC7E57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08" name="Text Box 1">
          <a:extLst>
            <a:ext uri="{FF2B5EF4-FFF2-40B4-BE49-F238E27FC236}">
              <a16:creationId xmlns:a16="http://schemas.microsoft.com/office/drawing/2014/main" id="{29887C07-2FBC-41B9-BF08-CD15AC35BC7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09" name="Text Box 1">
          <a:extLst>
            <a:ext uri="{FF2B5EF4-FFF2-40B4-BE49-F238E27FC236}">
              <a16:creationId xmlns:a16="http://schemas.microsoft.com/office/drawing/2014/main" id="{FE04D913-6F2E-41E4-9327-BFA0FBD0FC4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26EC5D4B-71DC-4F18-BC89-76BF07B5907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11" name="Text Box 1">
          <a:extLst>
            <a:ext uri="{FF2B5EF4-FFF2-40B4-BE49-F238E27FC236}">
              <a16:creationId xmlns:a16="http://schemas.microsoft.com/office/drawing/2014/main" id="{EA2BE7DB-9E26-4B44-A9EB-3F5CE1D5076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12" name="Text Box 1">
          <a:extLst>
            <a:ext uri="{FF2B5EF4-FFF2-40B4-BE49-F238E27FC236}">
              <a16:creationId xmlns:a16="http://schemas.microsoft.com/office/drawing/2014/main" id="{4301FE08-940C-41B4-B3AA-53DA59F8671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13" name="Text Box 1">
          <a:extLst>
            <a:ext uri="{FF2B5EF4-FFF2-40B4-BE49-F238E27FC236}">
              <a16:creationId xmlns:a16="http://schemas.microsoft.com/office/drawing/2014/main" id="{E151B2D7-9A07-4AEC-8EBB-D9DE875019F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F06AF468-848A-4052-A340-12C82A5F259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15" name="Text Box 1">
          <a:extLst>
            <a:ext uri="{FF2B5EF4-FFF2-40B4-BE49-F238E27FC236}">
              <a16:creationId xmlns:a16="http://schemas.microsoft.com/office/drawing/2014/main" id="{D147ACFF-4A3B-47AB-B8F4-F1A9FE1F51C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16" name="Text Box 1">
          <a:extLst>
            <a:ext uri="{FF2B5EF4-FFF2-40B4-BE49-F238E27FC236}">
              <a16:creationId xmlns:a16="http://schemas.microsoft.com/office/drawing/2014/main" id="{326E70F4-A4AF-4E1A-AE32-2493732D441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17" name="Text Box 1">
          <a:extLst>
            <a:ext uri="{FF2B5EF4-FFF2-40B4-BE49-F238E27FC236}">
              <a16:creationId xmlns:a16="http://schemas.microsoft.com/office/drawing/2014/main" id="{F70924F8-DF43-43AA-9A56-FC1E4CCFDDF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49C591EA-472F-495C-8350-A4FE9997F3B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19" name="Text Box 1">
          <a:extLst>
            <a:ext uri="{FF2B5EF4-FFF2-40B4-BE49-F238E27FC236}">
              <a16:creationId xmlns:a16="http://schemas.microsoft.com/office/drawing/2014/main" id="{29C46CF1-D86C-44B5-96CC-B80DB27B770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20" name="Text Box 1">
          <a:extLst>
            <a:ext uri="{FF2B5EF4-FFF2-40B4-BE49-F238E27FC236}">
              <a16:creationId xmlns:a16="http://schemas.microsoft.com/office/drawing/2014/main" id="{F07BE6A8-1DF9-4F17-B3E9-1D6055DC23E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21" name="Text Box 1">
          <a:extLst>
            <a:ext uri="{FF2B5EF4-FFF2-40B4-BE49-F238E27FC236}">
              <a16:creationId xmlns:a16="http://schemas.microsoft.com/office/drawing/2014/main" id="{7B515179-46EB-4636-82A7-0E1048B5EAB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3593383E-88AE-4320-B99A-28BB7EC2F10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23" name="Text Box 1">
          <a:extLst>
            <a:ext uri="{FF2B5EF4-FFF2-40B4-BE49-F238E27FC236}">
              <a16:creationId xmlns:a16="http://schemas.microsoft.com/office/drawing/2014/main" id="{40A05F49-8B79-4231-B3BE-161BF698C1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24" name="Text Box 1">
          <a:extLst>
            <a:ext uri="{FF2B5EF4-FFF2-40B4-BE49-F238E27FC236}">
              <a16:creationId xmlns:a16="http://schemas.microsoft.com/office/drawing/2014/main" id="{1647430C-3C73-4D39-8246-1EC9396B56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25" name="Text Box 1">
          <a:extLst>
            <a:ext uri="{FF2B5EF4-FFF2-40B4-BE49-F238E27FC236}">
              <a16:creationId xmlns:a16="http://schemas.microsoft.com/office/drawing/2014/main" id="{ACEB4887-DD88-4D79-97CE-DA337D76D29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027097CC-58E7-4F67-B945-1533145F084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27" name="Text Box 1">
          <a:extLst>
            <a:ext uri="{FF2B5EF4-FFF2-40B4-BE49-F238E27FC236}">
              <a16:creationId xmlns:a16="http://schemas.microsoft.com/office/drawing/2014/main" id="{1A26953B-E747-427C-919F-2AA1778698E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28" name="Text Box 1">
          <a:extLst>
            <a:ext uri="{FF2B5EF4-FFF2-40B4-BE49-F238E27FC236}">
              <a16:creationId xmlns:a16="http://schemas.microsoft.com/office/drawing/2014/main" id="{E411C61D-E88C-4552-BF8C-2A13732BE16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29" name="Text Box 1">
          <a:extLst>
            <a:ext uri="{FF2B5EF4-FFF2-40B4-BE49-F238E27FC236}">
              <a16:creationId xmlns:a16="http://schemas.microsoft.com/office/drawing/2014/main" id="{4A8D04D5-DE96-4F2F-8236-E9B04BAEBED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6904AC78-3A33-4182-A899-04204A9B320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31" name="Text Box 1">
          <a:extLst>
            <a:ext uri="{FF2B5EF4-FFF2-40B4-BE49-F238E27FC236}">
              <a16:creationId xmlns:a16="http://schemas.microsoft.com/office/drawing/2014/main" id="{CFF191B5-82C0-41F0-94CE-876894C6499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3465C183-4734-485B-8D0B-A89A5063CA4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33" name="Text Box 1">
          <a:extLst>
            <a:ext uri="{FF2B5EF4-FFF2-40B4-BE49-F238E27FC236}">
              <a16:creationId xmlns:a16="http://schemas.microsoft.com/office/drawing/2014/main" id="{7333388C-2AA3-43F3-95A7-F0730A5A29F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32030286-6CA3-4FCE-A915-367D0E78A26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35" name="Text Box 1">
          <a:extLst>
            <a:ext uri="{FF2B5EF4-FFF2-40B4-BE49-F238E27FC236}">
              <a16:creationId xmlns:a16="http://schemas.microsoft.com/office/drawing/2014/main" id="{E767C2E0-0EC8-487D-9F8E-094AE15D768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36" name="Text Box 1">
          <a:extLst>
            <a:ext uri="{FF2B5EF4-FFF2-40B4-BE49-F238E27FC236}">
              <a16:creationId xmlns:a16="http://schemas.microsoft.com/office/drawing/2014/main" id="{6C6F6983-F0D5-47E9-9F6E-748D70B8CFC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37" name="Text Box 1">
          <a:extLst>
            <a:ext uri="{FF2B5EF4-FFF2-40B4-BE49-F238E27FC236}">
              <a16:creationId xmlns:a16="http://schemas.microsoft.com/office/drawing/2014/main" id="{0854969E-109C-4CF9-BEAB-2AD08DF15D9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153E00FF-E0EE-4AFD-949F-B04DE0CF641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39" name="Text Box 1">
          <a:extLst>
            <a:ext uri="{FF2B5EF4-FFF2-40B4-BE49-F238E27FC236}">
              <a16:creationId xmlns:a16="http://schemas.microsoft.com/office/drawing/2014/main" id="{57DFCEDA-EE6A-4D1D-A29E-6DC8D17AFA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40" name="Text Box 1">
          <a:extLst>
            <a:ext uri="{FF2B5EF4-FFF2-40B4-BE49-F238E27FC236}">
              <a16:creationId xmlns:a16="http://schemas.microsoft.com/office/drawing/2014/main" id="{7DC305A6-9E91-414D-99B1-2DF29317C24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41" name="Text Box 1">
          <a:extLst>
            <a:ext uri="{FF2B5EF4-FFF2-40B4-BE49-F238E27FC236}">
              <a16:creationId xmlns:a16="http://schemas.microsoft.com/office/drawing/2014/main" id="{3D936819-2D17-409C-B1CE-344B6EF7107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539B6CB8-B44A-4C4C-ACC2-E0DD0C2F7FB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43" name="Text Box 1">
          <a:extLst>
            <a:ext uri="{FF2B5EF4-FFF2-40B4-BE49-F238E27FC236}">
              <a16:creationId xmlns:a16="http://schemas.microsoft.com/office/drawing/2014/main" id="{293F300F-FC65-484C-8DBB-0FE4494C211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44" name="Text Box 1">
          <a:extLst>
            <a:ext uri="{FF2B5EF4-FFF2-40B4-BE49-F238E27FC236}">
              <a16:creationId xmlns:a16="http://schemas.microsoft.com/office/drawing/2014/main" id="{6C045263-DD6A-4F62-8D2F-AA8838FD72D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45" name="Text Box 1">
          <a:extLst>
            <a:ext uri="{FF2B5EF4-FFF2-40B4-BE49-F238E27FC236}">
              <a16:creationId xmlns:a16="http://schemas.microsoft.com/office/drawing/2014/main" id="{589290E4-EA30-4AA6-B811-9F7C3179BD8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8705E666-0FA3-4084-B5F6-0FAB95ACF3E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47" name="Text Box 1">
          <a:extLst>
            <a:ext uri="{FF2B5EF4-FFF2-40B4-BE49-F238E27FC236}">
              <a16:creationId xmlns:a16="http://schemas.microsoft.com/office/drawing/2014/main" id="{B3E45010-17C8-4011-8B8D-C1CE9B4CAFE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48" name="Text Box 1">
          <a:extLst>
            <a:ext uri="{FF2B5EF4-FFF2-40B4-BE49-F238E27FC236}">
              <a16:creationId xmlns:a16="http://schemas.microsoft.com/office/drawing/2014/main" id="{D72D4043-F2C0-4AE4-A459-27BD4261505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49" name="Text Box 1">
          <a:extLst>
            <a:ext uri="{FF2B5EF4-FFF2-40B4-BE49-F238E27FC236}">
              <a16:creationId xmlns:a16="http://schemas.microsoft.com/office/drawing/2014/main" id="{5EF32E3E-03B7-4801-B56D-89811D1CEA7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A9B1487F-8BBF-4ED2-BC3B-9CB010DB0D7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51" name="Text Box 1">
          <a:extLst>
            <a:ext uri="{FF2B5EF4-FFF2-40B4-BE49-F238E27FC236}">
              <a16:creationId xmlns:a16="http://schemas.microsoft.com/office/drawing/2014/main" id="{EF401F08-7570-481F-B3BA-E048C9F68DA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52" name="Text Box 1">
          <a:extLst>
            <a:ext uri="{FF2B5EF4-FFF2-40B4-BE49-F238E27FC236}">
              <a16:creationId xmlns:a16="http://schemas.microsoft.com/office/drawing/2014/main" id="{9900DBE4-E8C8-40AA-A64C-58C54487D03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53" name="Text Box 1">
          <a:extLst>
            <a:ext uri="{FF2B5EF4-FFF2-40B4-BE49-F238E27FC236}">
              <a16:creationId xmlns:a16="http://schemas.microsoft.com/office/drawing/2014/main" id="{A7C93DA9-75EA-4B36-B937-5DAC8489939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D2BC6FE0-2934-4A7D-8441-A6A2A740E6F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55" name="Text Box 1">
          <a:extLst>
            <a:ext uri="{FF2B5EF4-FFF2-40B4-BE49-F238E27FC236}">
              <a16:creationId xmlns:a16="http://schemas.microsoft.com/office/drawing/2014/main" id="{29DCDD0F-84A9-4CD1-A0AA-084D96ADFD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56" name="Text Box 1">
          <a:extLst>
            <a:ext uri="{FF2B5EF4-FFF2-40B4-BE49-F238E27FC236}">
              <a16:creationId xmlns:a16="http://schemas.microsoft.com/office/drawing/2014/main" id="{99654217-C2E9-4F2B-A188-927783C95A2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57" name="Text Box 1">
          <a:extLst>
            <a:ext uri="{FF2B5EF4-FFF2-40B4-BE49-F238E27FC236}">
              <a16:creationId xmlns:a16="http://schemas.microsoft.com/office/drawing/2014/main" id="{9D2DA64B-269C-40F4-B3C2-323E65D549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7F1362B7-BFB4-4C96-B60E-66F677C3916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59" name="Text Box 1">
          <a:extLst>
            <a:ext uri="{FF2B5EF4-FFF2-40B4-BE49-F238E27FC236}">
              <a16:creationId xmlns:a16="http://schemas.microsoft.com/office/drawing/2014/main" id="{187D32BF-952D-4B3E-A5E2-1A47F2E7E7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60" name="Text Box 1">
          <a:extLst>
            <a:ext uri="{FF2B5EF4-FFF2-40B4-BE49-F238E27FC236}">
              <a16:creationId xmlns:a16="http://schemas.microsoft.com/office/drawing/2014/main" id="{5677780D-CDA6-4C6F-8574-7C504D7AB60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61" name="Text Box 1">
          <a:extLst>
            <a:ext uri="{FF2B5EF4-FFF2-40B4-BE49-F238E27FC236}">
              <a16:creationId xmlns:a16="http://schemas.microsoft.com/office/drawing/2014/main" id="{B49120F7-5766-42AF-906B-4103535DFDA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5FBC7B4C-5CF7-42BB-807F-814AC8CB1BC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63" name="Text Box 1">
          <a:extLst>
            <a:ext uri="{FF2B5EF4-FFF2-40B4-BE49-F238E27FC236}">
              <a16:creationId xmlns:a16="http://schemas.microsoft.com/office/drawing/2014/main" id="{92517810-72F8-41BF-8326-2C465FF13F1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64" name="Text Box 1">
          <a:extLst>
            <a:ext uri="{FF2B5EF4-FFF2-40B4-BE49-F238E27FC236}">
              <a16:creationId xmlns:a16="http://schemas.microsoft.com/office/drawing/2014/main" id="{F95A5784-3BDD-4B97-BB4A-02F0C683014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65" name="Text Box 1">
          <a:extLst>
            <a:ext uri="{FF2B5EF4-FFF2-40B4-BE49-F238E27FC236}">
              <a16:creationId xmlns:a16="http://schemas.microsoft.com/office/drawing/2014/main" id="{5B791FD1-3FEB-4B27-A04E-776C71C0E7B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8DA45C84-AC7B-41AC-B656-271C05493D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67" name="Text Box 1">
          <a:extLst>
            <a:ext uri="{FF2B5EF4-FFF2-40B4-BE49-F238E27FC236}">
              <a16:creationId xmlns:a16="http://schemas.microsoft.com/office/drawing/2014/main" id="{F58F682B-FF13-4D63-BE65-775F4D5EC1E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68" name="Text Box 1">
          <a:extLst>
            <a:ext uri="{FF2B5EF4-FFF2-40B4-BE49-F238E27FC236}">
              <a16:creationId xmlns:a16="http://schemas.microsoft.com/office/drawing/2014/main" id="{65936459-26CB-4E53-BBB5-730616F2D7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69" name="Text Box 1">
          <a:extLst>
            <a:ext uri="{FF2B5EF4-FFF2-40B4-BE49-F238E27FC236}">
              <a16:creationId xmlns:a16="http://schemas.microsoft.com/office/drawing/2014/main" id="{32B34EE5-8A54-451F-95AC-846AA8EBC5B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229AA8A1-ED0B-4C51-A222-A0C4D185AC0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71" name="Text Box 1">
          <a:extLst>
            <a:ext uri="{FF2B5EF4-FFF2-40B4-BE49-F238E27FC236}">
              <a16:creationId xmlns:a16="http://schemas.microsoft.com/office/drawing/2014/main" id="{6A9C5566-A0A8-47BB-AB1F-8EAD37B69AD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72" name="Text Box 1">
          <a:extLst>
            <a:ext uri="{FF2B5EF4-FFF2-40B4-BE49-F238E27FC236}">
              <a16:creationId xmlns:a16="http://schemas.microsoft.com/office/drawing/2014/main" id="{158F3242-2893-45EF-B61C-31F09A18C33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73" name="Text Box 1">
          <a:extLst>
            <a:ext uri="{FF2B5EF4-FFF2-40B4-BE49-F238E27FC236}">
              <a16:creationId xmlns:a16="http://schemas.microsoft.com/office/drawing/2014/main" id="{A5661F32-B3FA-4DFE-A97E-1C6B252B81F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2203A17D-7412-4732-B5E4-22B6CAB506B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75" name="Text Box 1">
          <a:extLst>
            <a:ext uri="{FF2B5EF4-FFF2-40B4-BE49-F238E27FC236}">
              <a16:creationId xmlns:a16="http://schemas.microsoft.com/office/drawing/2014/main" id="{7E16467A-DA9D-4AE8-A5AB-434C01D9C38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76" name="Text Box 1">
          <a:extLst>
            <a:ext uri="{FF2B5EF4-FFF2-40B4-BE49-F238E27FC236}">
              <a16:creationId xmlns:a16="http://schemas.microsoft.com/office/drawing/2014/main" id="{6DD08FD7-591D-4BDE-A270-E2AF6E7E12D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77" name="Text Box 1">
          <a:extLst>
            <a:ext uri="{FF2B5EF4-FFF2-40B4-BE49-F238E27FC236}">
              <a16:creationId xmlns:a16="http://schemas.microsoft.com/office/drawing/2014/main" id="{E2440C01-FA84-4EE6-82C6-9E8080F75ED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F49F3CCA-A21C-4931-87E9-02F2AEE6296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79" name="Text Box 1">
          <a:extLst>
            <a:ext uri="{FF2B5EF4-FFF2-40B4-BE49-F238E27FC236}">
              <a16:creationId xmlns:a16="http://schemas.microsoft.com/office/drawing/2014/main" id="{72875B56-3560-4259-A682-9F215BB2049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80" name="Text Box 1">
          <a:extLst>
            <a:ext uri="{FF2B5EF4-FFF2-40B4-BE49-F238E27FC236}">
              <a16:creationId xmlns:a16="http://schemas.microsoft.com/office/drawing/2014/main" id="{3753D224-BF79-4598-8BB5-F45FFDEFFA2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81" name="Text Box 1">
          <a:extLst>
            <a:ext uri="{FF2B5EF4-FFF2-40B4-BE49-F238E27FC236}">
              <a16:creationId xmlns:a16="http://schemas.microsoft.com/office/drawing/2014/main" id="{B9D7C1CF-D743-43FF-8AB3-C05D7F40CE8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D59FB0C6-7316-4F23-9F46-F4ED0CC3180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83" name="Text Box 1">
          <a:extLst>
            <a:ext uri="{FF2B5EF4-FFF2-40B4-BE49-F238E27FC236}">
              <a16:creationId xmlns:a16="http://schemas.microsoft.com/office/drawing/2014/main" id="{F35B83D4-2A7C-4085-A5B4-E2C87B21910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84" name="Text Box 1">
          <a:extLst>
            <a:ext uri="{FF2B5EF4-FFF2-40B4-BE49-F238E27FC236}">
              <a16:creationId xmlns:a16="http://schemas.microsoft.com/office/drawing/2014/main" id="{8BB6869B-1618-4A4B-9CED-C9FEC184B90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85" name="Text Box 1">
          <a:extLst>
            <a:ext uri="{FF2B5EF4-FFF2-40B4-BE49-F238E27FC236}">
              <a16:creationId xmlns:a16="http://schemas.microsoft.com/office/drawing/2014/main" id="{94981927-5E52-4E50-8164-4ED2AEF3F18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97A131B9-6ED5-498F-BA8C-56CAC8656EC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87" name="Text Box 1">
          <a:extLst>
            <a:ext uri="{FF2B5EF4-FFF2-40B4-BE49-F238E27FC236}">
              <a16:creationId xmlns:a16="http://schemas.microsoft.com/office/drawing/2014/main" id="{63DF6FCE-B2F6-4599-9E9F-E0D423AE6AF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88" name="Text Box 1">
          <a:extLst>
            <a:ext uri="{FF2B5EF4-FFF2-40B4-BE49-F238E27FC236}">
              <a16:creationId xmlns:a16="http://schemas.microsoft.com/office/drawing/2014/main" id="{3A33843E-D1A5-4F3C-86E9-E3EDAD86E0B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189" name="Text Box 1">
          <a:extLst>
            <a:ext uri="{FF2B5EF4-FFF2-40B4-BE49-F238E27FC236}">
              <a16:creationId xmlns:a16="http://schemas.microsoft.com/office/drawing/2014/main" id="{495D4EF3-5626-4E8F-8272-8982CF8011E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20C62845-334B-4B11-9E4E-C22CF68874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91" name="Text Box 1">
          <a:extLst>
            <a:ext uri="{FF2B5EF4-FFF2-40B4-BE49-F238E27FC236}">
              <a16:creationId xmlns:a16="http://schemas.microsoft.com/office/drawing/2014/main" id="{7A9A335E-B9D8-4EDE-B5FA-C0D4CED5899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92" name="Text Box 1">
          <a:extLst>
            <a:ext uri="{FF2B5EF4-FFF2-40B4-BE49-F238E27FC236}">
              <a16:creationId xmlns:a16="http://schemas.microsoft.com/office/drawing/2014/main" id="{1C445EC1-4889-4223-955C-BDF508EDF14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193" name="Text Box 1">
          <a:extLst>
            <a:ext uri="{FF2B5EF4-FFF2-40B4-BE49-F238E27FC236}">
              <a16:creationId xmlns:a16="http://schemas.microsoft.com/office/drawing/2014/main" id="{F29B838A-CE2A-43C9-9DD9-177FEA7B4D9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7E1C7377-E9B0-4B63-98D9-95166B0895A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95" name="Text Box 1">
          <a:extLst>
            <a:ext uri="{FF2B5EF4-FFF2-40B4-BE49-F238E27FC236}">
              <a16:creationId xmlns:a16="http://schemas.microsoft.com/office/drawing/2014/main" id="{D06DE72F-5361-47AB-B748-39241DBC4A6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96" name="Text Box 1">
          <a:extLst>
            <a:ext uri="{FF2B5EF4-FFF2-40B4-BE49-F238E27FC236}">
              <a16:creationId xmlns:a16="http://schemas.microsoft.com/office/drawing/2014/main" id="{345AB484-EF69-4733-9514-7A24E23CB3B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97" name="Text Box 1">
          <a:extLst>
            <a:ext uri="{FF2B5EF4-FFF2-40B4-BE49-F238E27FC236}">
              <a16:creationId xmlns:a16="http://schemas.microsoft.com/office/drawing/2014/main" id="{B8C10EAD-920B-4C1E-B690-D4CA1BE5BDD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CDB54128-4F05-4623-852D-D45CF3D3D83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199" name="Text Box 1">
          <a:extLst>
            <a:ext uri="{FF2B5EF4-FFF2-40B4-BE49-F238E27FC236}">
              <a16:creationId xmlns:a16="http://schemas.microsoft.com/office/drawing/2014/main" id="{A7CF75BB-04C6-46D0-AF33-392A4D9CA5A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00" name="Text Box 1">
          <a:extLst>
            <a:ext uri="{FF2B5EF4-FFF2-40B4-BE49-F238E27FC236}">
              <a16:creationId xmlns:a16="http://schemas.microsoft.com/office/drawing/2014/main" id="{F51D82B3-B9BB-4DA4-983B-65AE0697DE2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01" name="Text Box 1">
          <a:extLst>
            <a:ext uri="{FF2B5EF4-FFF2-40B4-BE49-F238E27FC236}">
              <a16:creationId xmlns:a16="http://schemas.microsoft.com/office/drawing/2014/main" id="{FF8C3A60-39FC-457E-8162-CF4768C948A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F21ED94D-EEDE-48EC-90CE-873A886F551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03" name="Text Box 1">
          <a:extLst>
            <a:ext uri="{FF2B5EF4-FFF2-40B4-BE49-F238E27FC236}">
              <a16:creationId xmlns:a16="http://schemas.microsoft.com/office/drawing/2014/main" id="{9E745D0B-416C-4E38-9D88-10CE1F5B5EC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04" name="Text Box 1">
          <a:extLst>
            <a:ext uri="{FF2B5EF4-FFF2-40B4-BE49-F238E27FC236}">
              <a16:creationId xmlns:a16="http://schemas.microsoft.com/office/drawing/2014/main" id="{B541803B-6315-4D2E-98BD-E7A9670E1FD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05" name="Text Box 1">
          <a:extLst>
            <a:ext uri="{FF2B5EF4-FFF2-40B4-BE49-F238E27FC236}">
              <a16:creationId xmlns:a16="http://schemas.microsoft.com/office/drawing/2014/main" id="{48E0F4EC-7659-4D02-9DF0-BABDCEE474B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3D1A2A5B-93BE-41FB-BAC3-37C7315EA07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07" name="Text Box 1">
          <a:extLst>
            <a:ext uri="{FF2B5EF4-FFF2-40B4-BE49-F238E27FC236}">
              <a16:creationId xmlns:a16="http://schemas.microsoft.com/office/drawing/2014/main" id="{78F4AD55-3ED5-4205-8CF1-D1AFB022FF0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08" name="Text Box 1">
          <a:extLst>
            <a:ext uri="{FF2B5EF4-FFF2-40B4-BE49-F238E27FC236}">
              <a16:creationId xmlns:a16="http://schemas.microsoft.com/office/drawing/2014/main" id="{F5F9539D-8330-4F05-BA12-1BF6EA50D99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09" name="Text Box 1">
          <a:extLst>
            <a:ext uri="{FF2B5EF4-FFF2-40B4-BE49-F238E27FC236}">
              <a16:creationId xmlns:a16="http://schemas.microsoft.com/office/drawing/2014/main" id="{9C8CDAEB-F9BD-43E7-985C-AB446A51071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AA318CCE-BD52-4587-A8FC-46C8C6C449D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11" name="Text Box 1">
          <a:extLst>
            <a:ext uri="{FF2B5EF4-FFF2-40B4-BE49-F238E27FC236}">
              <a16:creationId xmlns:a16="http://schemas.microsoft.com/office/drawing/2014/main" id="{8F6BDE81-5A6B-493E-9514-C461818B204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12" name="Text Box 1">
          <a:extLst>
            <a:ext uri="{FF2B5EF4-FFF2-40B4-BE49-F238E27FC236}">
              <a16:creationId xmlns:a16="http://schemas.microsoft.com/office/drawing/2014/main" id="{A7C0C998-E5E9-4B53-8338-D38FE799308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13" name="Text Box 1">
          <a:extLst>
            <a:ext uri="{FF2B5EF4-FFF2-40B4-BE49-F238E27FC236}">
              <a16:creationId xmlns:a16="http://schemas.microsoft.com/office/drawing/2014/main" id="{5DB8755C-28A5-4C00-815E-7F5958D3B6F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CC138101-9239-4DCF-8274-20114E6BA4C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15" name="Text Box 1">
          <a:extLst>
            <a:ext uri="{FF2B5EF4-FFF2-40B4-BE49-F238E27FC236}">
              <a16:creationId xmlns:a16="http://schemas.microsoft.com/office/drawing/2014/main" id="{B11382B6-E43B-446B-8C7B-90BC21B9B70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16" name="Text Box 1">
          <a:extLst>
            <a:ext uri="{FF2B5EF4-FFF2-40B4-BE49-F238E27FC236}">
              <a16:creationId xmlns:a16="http://schemas.microsoft.com/office/drawing/2014/main" id="{E7B25B07-2704-41EE-99ED-2767DC5716F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17" name="Text Box 1">
          <a:extLst>
            <a:ext uri="{FF2B5EF4-FFF2-40B4-BE49-F238E27FC236}">
              <a16:creationId xmlns:a16="http://schemas.microsoft.com/office/drawing/2014/main" id="{F5ADB3BD-4BBA-4A38-9521-DD00C8DE584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3EDE5E5D-4568-45F8-A736-46CBF7A675E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19" name="Text Box 1">
          <a:extLst>
            <a:ext uri="{FF2B5EF4-FFF2-40B4-BE49-F238E27FC236}">
              <a16:creationId xmlns:a16="http://schemas.microsoft.com/office/drawing/2014/main" id="{F7E57E6B-6468-46D6-BE79-1E0166C7E16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1999F068-B463-40CE-A38D-019115C1DFD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1" name="Text Box 1">
          <a:extLst>
            <a:ext uri="{FF2B5EF4-FFF2-40B4-BE49-F238E27FC236}">
              <a16:creationId xmlns:a16="http://schemas.microsoft.com/office/drawing/2014/main" id="{56FCD4DE-6E26-43C4-9D28-EEAA6B9F3E9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C2679927-DE8B-46F4-A10C-3328E1335C0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3" name="Text Box 1">
          <a:extLst>
            <a:ext uri="{FF2B5EF4-FFF2-40B4-BE49-F238E27FC236}">
              <a16:creationId xmlns:a16="http://schemas.microsoft.com/office/drawing/2014/main" id="{CF211BDB-7704-45D7-A154-152B56C9727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4" name="Text Box 1">
          <a:extLst>
            <a:ext uri="{FF2B5EF4-FFF2-40B4-BE49-F238E27FC236}">
              <a16:creationId xmlns:a16="http://schemas.microsoft.com/office/drawing/2014/main" id="{C413FEA0-FA10-41C3-903C-3753BDDAD2A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5" name="Text Box 1">
          <a:extLst>
            <a:ext uri="{FF2B5EF4-FFF2-40B4-BE49-F238E27FC236}">
              <a16:creationId xmlns:a16="http://schemas.microsoft.com/office/drawing/2014/main" id="{3778CB9E-4538-4BCA-AF8B-6FCE62B4632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22531AFF-4594-4DED-BE5F-63D1BD32028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7" name="Text Box 1">
          <a:extLst>
            <a:ext uri="{FF2B5EF4-FFF2-40B4-BE49-F238E27FC236}">
              <a16:creationId xmlns:a16="http://schemas.microsoft.com/office/drawing/2014/main" id="{1F6839FA-896C-46CB-A1B6-80C697E6100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8" name="Text Box 1">
          <a:extLst>
            <a:ext uri="{FF2B5EF4-FFF2-40B4-BE49-F238E27FC236}">
              <a16:creationId xmlns:a16="http://schemas.microsoft.com/office/drawing/2014/main" id="{92BFF813-C37C-4318-B651-FCDB4F6F758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29" name="Text Box 1">
          <a:extLst>
            <a:ext uri="{FF2B5EF4-FFF2-40B4-BE49-F238E27FC236}">
              <a16:creationId xmlns:a16="http://schemas.microsoft.com/office/drawing/2014/main" id="{D2EBECE2-BAF1-41E9-A142-B71D5A59AFC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C1C7A879-D6D3-456D-8E4A-78E6A26C331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31" name="Text Box 1">
          <a:extLst>
            <a:ext uri="{FF2B5EF4-FFF2-40B4-BE49-F238E27FC236}">
              <a16:creationId xmlns:a16="http://schemas.microsoft.com/office/drawing/2014/main" id="{648FF2AC-C8D1-4D9A-8C0E-ED1557A66A1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32" name="Text Box 1">
          <a:extLst>
            <a:ext uri="{FF2B5EF4-FFF2-40B4-BE49-F238E27FC236}">
              <a16:creationId xmlns:a16="http://schemas.microsoft.com/office/drawing/2014/main" id="{0C94D79F-3195-487B-AC65-85E55ADE436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233" name="Text Box 1">
          <a:extLst>
            <a:ext uri="{FF2B5EF4-FFF2-40B4-BE49-F238E27FC236}">
              <a16:creationId xmlns:a16="http://schemas.microsoft.com/office/drawing/2014/main" id="{0E6ADD5D-09E0-4CD0-A4DC-DC9F376C766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8DDA1EF6-11FC-43E6-BEE5-8761891264D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35" name="Text Box 1">
          <a:extLst>
            <a:ext uri="{FF2B5EF4-FFF2-40B4-BE49-F238E27FC236}">
              <a16:creationId xmlns:a16="http://schemas.microsoft.com/office/drawing/2014/main" id="{EC0F81AC-8692-44E5-9F28-C3A05322D7F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36" name="Text Box 1">
          <a:extLst>
            <a:ext uri="{FF2B5EF4-FFF2-40B4-BE49-F238E27FC236}">
              <a16:creationId xmlns:a16="http://schemas.microsoft.com/office/drawing/2014/main" id="{EFA61289-778A-4A0A-B11C-CC14EB3842F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37" name="Text Box 1">
          <a:extLst>
            <a:ext uri="{FF2B5EF4-FFF2-40B4-BE49-F238E27FC236}">
              <a16:creationId xmlns:a16="http://schemas.microsoft.com/office/drawing/2014/main" id="{0EB01B35-06F7-4B0D-B3F9-222E5C1D592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8B0CA506-E632-493D-9E37-D5AAE69D8A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39" name="Text Box 1">
          <a:extLst>
            <a:ext uri="{FF2B5EF4-FFF2-40B4-BE49-F238E27FC236}">
              <a16:creationId xmlns:a16="http://schemas.microsoft.com/office/drawing/2014/main" id="{54DB9916-9381-4794-9C4E-45DE8E77B52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40" name="Text Box 1">
          <a:extLst>
            <a:ext uri="{FF2B5EF4-FFF2-40B4-BE49-F238E27FC236}">
              <a16:creationId xmlns:a16="http://schemas.microsoft.com/office/drawing/2014/main" id="{8E54AB01-ECCE-44A0-927B-2CBDC031574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41" name="Text Box 1">
          <a:extLst>
            <a:ext uri="{FF2B5EF4-FFF2-40B4-BE49-F238E27FC236}">
              <a16:creationId xmlns:a16="http://schemas.microsoft.com/office/drawing/2014/main" id="{7B3233B5-B747-4BE3-94AC-C022765E09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78232362-E2B0-4ABE-B65E-417A27D0360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43" name="Text Box 1">
          <a:extLst>
            <a:ext uri="{FF2B5EF4-FFF2-40B4-BE49-F238E27FC236}">
              <a16:creationId xmlns:a16="http://schemas.microsoft.com/office/drawing/2014/main" id="{756AC021-A8A8-4D71-ABA3-7C5D224321F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44" name="Text Box 1">
          <a:extLst>
            <a:ext uri="{FF2B5EF4-FFF2-40B4-BE49-F238E27FC236}">
              <a16:creationId xmlns:a16="http://schemas.microsoft.com/office/drawing/2014/main" id="{31D9C7E9-44A2-4DE7-97CB-9F3A2D66FB7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45" name="Text Box 1">
          <a:extLst>
            <a:ext uri="{FF2B5EF4-FFF2-40B4-BE49-F238E27FC236}">
              <a16:creationId xmlns:a16="http://schemas.microsoft.com/office/drawing/2014/main" id="{2E962651-D364-4EAC-9718-BEDC333D8C9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040232D2-328B-487D-AEDA-A9535DFE725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47" name="Text Box 1">
          <a:extLst>
            <a:ext uri="{FF2B5EF4-FFF2-40B4-BE49-F238E27FC236}">
              <a16:creationId xmlns:a16="http://schemas.microsoft.com/office/drawing/2014/main" id="{7E7BC628-3E50-4B4B-86AE-7873ADC1DB7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48" name="Text Box 1">
          <a:extLst>
            <a:ext uri="{FF2B5EF4-FFF2-40B4-BE49-F238E27FC236}">
              <a16:creationId xmlns:a16="http://schemas.microsoft.com/office/drawing/2014/main" id="{71B84981-5DCD-48A1-B738-380DB6AEFDE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49" name="Text Box 1">
          <a:extLst>
            <a:ext uri="{FF2B5EF4-FFF2-40B4-BE49-F238E27FC236}">
              <a16:creationId xmlns:a16="http://schemas.microsoft.com/office/drawing/2014/main" id="{857BABD4-4400-4B2F-92C3-DC24B50AC9D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6EB4EAED-3A62-4505-898B-1483B1F2D72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51" name="Text Box 1">
          <a:extLst>
            <a:ext uri="{FF2B5EF4-FFF2-40B4-BE49-F238E27FC236}">
              <a16:creationId xmlns:a16="http://schemas.microsoft.com/office/drawing/2014/main" id="{07878BDB-7228-4622-BC4C-F97678EA865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52" name="Text Box 1">
          <a:extLst>
            <a:ext uri="{FF2B5EF4-FFF2-40B4-BE49-F238E27FC236}">
              <a16:creationId xmlns:a16="http://schemas.microsoft.com/office/drawing/2014/main" id="{B4FC7F3C-FB8F-4825-A696-824C2ADF8C5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53" name="Text Box 1">
          <a:extLst>
            <a:ext uri="{FF2B5EF4-FFF2-40B4-BE49-F238E27FC236}">
              <a16:creationId xmlns:a16="http://schemas.microsoft.com/office/drawing/2014/main" id="{6F36A1F6-F383-4362-BB7C-15F464800C4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25CF4C66-73EF-48FC-B960-4F456DB1925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55" name="Text Box 1">
          <a:extLst>
            <a:ext uri="{FF2B5EF4-FFF2-40B4-BE49-F238E27FC236}">
              <a16:creationId xmlns:a16="http://schemas.microsoft.com/office/drawing/2014/main" id="{FAC9E572-DD95-4702-AC7E-582191EA134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56" name="Text Box 1">
          <a:extLst>
            <a:ext uri="{FF2B5EF4-FFF2-40B4-BE49-F238E27FC236}">
              <a16:creationId xmlns:a16="http://schemas.microsoft.com/office/drawing/2014/main" id="{25E3DDE3-36FD-4A9C-8C37-B0ED77D967B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57" name="Text Box 1">
          <a:extLst>
            <a:ext uri="{FF2B5EF4-FFF2-40B4-BE49-F238E27FC236}">
              <a16:creationId xmlns:a16="http://schemas.microsoft.com/office/drawing/2014/main" id="{4565BD3C-FFDC-4B46-A38F-96BA66728EF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2A159EA3-C376-46D6-A0D7-DCDC89DD9E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59" name="Text Box 1">
          <a:extLst>
            <a:ext uri="{FF2B5EF4-FFF2-40B4-BE49-F238E27FC236}">
              <a16:creationId xmlns:a16="http://schemas.microsoft.com/office/drawing/2014/main" id="{560D0A7E-7B55-4AEF-B73C-2C1A6A2CE45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60" name="Text Box 1">
          <a:extLst>
            <a:ext uri="{FF2B5EF4-FFF2-40B4-BE49-F238E27FC236}">
              <a16:creationId xmlns:a16="http://schemas.microsoft.com/office/drawing/2014/main" id="{7246B92B-EB6B-4CA8-9C6D-95ADF3BA648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61" name="Text Box 1">
          <a:extLst>
            <a:ext uri="{FF2B5EF4-FFF2-40B4-BE49-F238E27FC236}">
              <a16:creationId xmlns:a16="http://schemas.microsoft.com/office/drawing/2014/main" id="{A1899356-2982-4CD0-9FC2-62FCB226EA2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FAF00FD7-65A2-4C76-A626-3B698DFC9C7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63" name="Text Box 1">
          <a:extLst>
            <a:ext uri="{FF2B5EF4-FFF2-40B4-BE49-F238E27FC236}">
              <a16:creationId xmlns:a16="http://schemas.microsoft.com/office/drawing/2014/main" id="{37D92D26-0AEE-4463-B3D0-A8EEBA9673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64" name="Text Box 1">
          <a:extLst>
            <a:ext uri="{FF2B5EF4-FFF2-40B4-BE49-F238E27FC236}">
              <a16:creationId xmlns:a16="http://schemas.microsoft.com/office/drawing/2014/main" id="{D1B9958A-2FC4-493F-9F89-C3F0D51060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65" name="Text Box 1">
          <a:extLst>
            <a:ext uri="{FF2B5EF4-FFF2-40B4-BE49-F238E27FC236}">
              <a16:creationId xmlns:a16="http://schemas.microsoft.com/office/drawing/2014/main" id="{8627FA2C-7A80-48AF-AA31-CE6CA6C0918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373AB322-2EE6-4B84-B8AC-D4A8AA89881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67" name="Text Box 1">
          <a:extLst>
            <a:ext uri="{FF2B5EF4-FFF2-40B4-BE49-F238E27FC236}">
              <a16:creationId xmlns:a16="http://schemas.microsoft.com/office/drawing/2014/main" id="{663525DF-141B-4491-B0CB-C3CA4A390CD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68" name="Text Box 1">
          <a:extLst>
            <a:ext uri="{FF2B5EF4-FFF2-40B4-BE49-F238E27FC236}">
              <a16:creationId xmlns:a16="http://schemas.microsoft.com/office/drawing/2014/main" id="{45359B3C-CEBE-4D98-B271-BB38358D9F4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69" name="Text Box 1">
          <a:extLst>
            <a:ext uri="{FF2B5EF4-FFF2-40B4-BE49-F238E27FC236}">
              <a16:creationId xmlns:a16="http://schemas.microsoft.com/office/drawing/2014/main" id="{688FE179-9345-4698-B613-A2330DA152F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E72C5EC5-AB4D-4D39-9E02-064ACFD96B9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71" name="Text Box 1">
          <a:extLst>
            <a:ext uri="{FF2B5EF4-FFF2-40B4-BE49-F238E27FC236}">
              <a16:creationId xmlns:a16="http://schemas.microsoft.com/office/drawing/2014/main" id="{04D3BAA1-45D1-44C9-B74D-3487552935C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72" name="Text Box 1">
          <a:extLst>
            <a:ext uri="{FF2B5EF4-FFF2-40B4-BE49-F238E27FC236}">
              <a16:creationId xmlns:a16="http://schemas.microsoft.com/office/drawing/2014/main" id="{6F564075-3F13-474B-A741-A6E260B4773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73" name="Text Box 1">
          <a:extLst>
            <a:ext uri="{FF2B5EF4-FFF2-40B4-BE49-F238E27FC236}">
              <a16:creationId xmlns:a16="http://schemas.microsoft.com/office/drawing/2014/main" id="{B8D4C988-20FB-4C97-8B9F-6F7AFDCB833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8D4FE896-E5AB-4E1F-B213-CC899205638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75" name="Text Box 1">
          <a:extLst>
            <a:ext uri="{FF2B5EF4-FFF2-40B4-BE49-F238E27FC236}">
              <a16:creationId xmlns:a16="http://schemas.microsoft.com/office/drawing/2014/main" id="{F51E576E-F2AB-4229-9851-2CF7500502D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76" name="Text Box 1">
          <a:extLst>
            <a:ext uri="{FF2B5EF4-FFF2-40B4-BE49-F238E27FC236}">
              <a16:creationId xmlns:a16="http://schemas.microsoft.com/office/drawing/2014/main" id="{DBC3AB0F-4B8F-427C-8E5C-F960D336F7B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77" name="Text Box 1">
          <a:extLst>
            <a:ext uri="{FF2B5EF4-FFF2-40B4-BE49-F238E27FC236}">
              <a16:creationId xmlns:a16="http://schemas.microsoft.com/office/drawing/2014/main" id="{A3766C84-859E-4B66-B374-A039B2BB663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16D0E6F3-4C66-4266-9D22-3906F91D9D7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279" name="Text Box 1">
          <a:extLst>
            <a:ext uri="{FF2B5EF4-FFF2-40B4-BE49-F238E27FC236}">
              <a16:creationId xmlns:a16="http://schemas.microsoft.com/office/drawing/2014/main" id="{A1C915A4-AD92-491F-B3BB-7F49C2DE814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280" name="Text Box 1">
          <a:extLst>
            <a:ext uri="{FF2B5EF4-FFF2-40B4-BE49-F238E27FC236}">
              <a16:creationId xmlns:a16="http://schemas.microsoft.com/office/drawing/2014/main" id="{D214E768-8105-4FCB-80A2-9EEE3C4A5EF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281" name="Text Box 1">
          <a:extLst>
            <a:ext uri="{FF2B5EF4-FFF2-40B4-BE49-F238E27FC236}">
              <a16:creationId xmlns:a16="http://schemas.microsoft.com/office/drawing/2014/main" id="{2276C6C8-0C59-46C2-9F56-C7E8FECE1E8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72760FCC-5D4D-4039-831C-F02FB213A7A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83" name="Text Box 1">
          <a:extLst>
            <a:ext uri="{FF2B5EF4-FFF2-40B4-BE49-F238E27FC236}">
              <a16:creationId xmlns:a16="http://schemas.microsoft.com/office/drawing/2014/main" id="{2C078A74-5F72-4B0B-8EAF-F60C5F85438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84" name="Text Box 1">
          <a:extLst>
            <a:ext uri="{FF2B5EF4-FFF2-40B4-BE49-F238E27FC236}">
              <a16:creationId xmlns:a16="http://schemas.microsoft.com/office/drawing/2014/main" id="{0F3423A3-3614-4F70-9168-40450730A1E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85" name="Text Box 1">
          <a:extLst>
            <a:ext uri="{FF2B5EF4-FFF2-40B4-BE49-F238E27FC236}">
              <a16:creationId xmlns:a16="http://schemas.microsoft.com/office/drawing/2014/main" id="{CB51EC23-ADE2-4C2D-B977-1DCCE42FDB0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0EB896B7-F1CD-46E0-9C24-7C187BC3C9F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87" name="Text Box 1">
          <a:extLst>
            <a:ext uri="{FF2B5EF4-FFF2-40B4-BE49-F238E27FC236}">
              <a16:creationId xmlns:a16="http://schemas.microsoft.com/office/drawing/2014/main" id="{79CC7C2C-5C35-4AB4-AFD1-D4E2CFDC6FD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88" name="Text Box 1">
          <a:extLst>
            <a:ext uri="{FF2B5EF4-FFF2-40B4-BE49-F238E27FC236}">
              <a16:creationId xmlns:a16="http://schemas.microsoft.com/office/drawing/2014/main" id="{E5014D5D-161C-45BA-9555-93919DCE8F8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89" name="Text Box 1">
          <a:extLst>
            <a:ext uri="{FF2B5EF4-FFF2-40B4-BE49-F238E27FC236}">
              <a16:creationId xmlns:a16="http://schemas.microsoft.com/office/drawing/2014/main" id="{73748F44-126F-497C-9FEB-A60B0FD224F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D6C8F711-8C41-491C-ABA3-038125677BF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91" name="Text Box 1">
          <a:extLst>
            <a:ext uri="{FF2B5EF4-FFF2-40B4-BE49-F238E27FC236}">
              <a16:creationId xmlns:a16="http://schemas.microsoft.com/office/drawing/2014/main" id="{E1E6A116-2BCF-4B6D-B990-1F95DED1FFC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92" name="Text Box 1">
          <a:extLst>
            <a:ext uri="{FF2B5EF4-FFF2-40B4-BE49-F238E27FC236}">
              <a16:creationId xmlns:a16="http://schemas.microsoft.com/office/drawing/2014/main" id="{0A5B172D-02F4-4219-8744-884D40824B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93" name="Text Box 1">
          <a:extLst>
            <a:ext uri="{FF2B5EF4-FFF2-40B4-BE49-F238E27FC236}">
              <a16:creationId xmlns:a16="http://schemas.microsoft.com/office/drawing/2014/main" id="{4F655FDE-2804-4ED9-B175-49BEF8112F8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6FF6A3D8-00DD-4CCE-A6F8-DB04D500C5C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95" name="Text Box 1">
          <a:extLst>
            <a:ext uri="{FF2B5EF4-FFF2-40B4-BE49-F238E27FC236}">
              <a16:creationId xmlns:a16="http://schemas.microsoft.com/office/drawing/2014/main" id="{F380436E-FBEE-44F3-AB8B-149D366E2AE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96" name="Text Box 1">
          <a:extLst>
            <a:ext uri="{FF2B5EF4-FFF2-40B4-BE49-F238E27FC236}">
              <a16:creationId xmlns:a16="http://schemas.microsoft.com/office/drawing/2014/main" id="{0C773EF9-414D-4D31-B16D-3CFBA8099E6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297" name="Text Box 1">
          <a:extLst>
            <a:ext uri="{FF2B5EF4-FFF2-40B4-BE49-F238E27FC236}">
              <a16:creationId xmlns:a16="http://schemas.microsoft.com/office/drawing/2014/main" id="{1A13BB59-0E4B-4B1D-AACF-391CD874B21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200248D0-5B34-4A45-8749-5CF8AC5F3C0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299" name="Text Box 1">
          <a:extLst>
            <a:ext uri="{FF2B5EF4-FFF2-40B4-BE49-F238E27FC236}">
              <a16:creationId xmlns:a16="http://schemas.microsoft.com/office/drawing/2014/main" id="{F7E58BC8-CFB8-42C0-9B4A-38D68380250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00" name="Text Box 1">
          <a:extLst>
            <a:ext uri="{FF2B5EF4-FFF2-40B4-BE49-F238E27FC236}">
              <a16:creationId xmlns:a16="http://schemas.microsoft.com/office/drawing/2014/main" id="{3B1097F2-E0ED-4702-8716-03A31552358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01" name="Text Box 1">
          <a:extLst>
            <a:ext uri="{FF2B5EF4-FFF2-40B4-BE49-F238E27FC236}">
              <a16:creationId xmlns:a16="http://schemas.microsoft.com/office/drawing/2014/main" id="{D7F79BAE-2041-4E14-ABD3-5250D5B3BD6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42DBE3CE-9565-4308-B427-452120D903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03" name="Text Box 1">
          <a:extLst>
            <a:ext uri="{FF2B5EF4-FFF2-40B4-BE49-F238E27FC236}">
              <a16:creationId xmlns:a16="http://schemas.microsoft.com/office/drawing/2014/main" id="{DBDBD412-2C0D-4A3F-900D-AEB4D17167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04" name="Text Box 1">
          <a:extLst>
            <a:ext uri="{FF2B5EF4-FFF2-40B4-BE49-F238E27FC236}">
              <a16:creationId xmlns:a16="http://schemas.microsoft.com/office/drawing/2014/main" id="{F961BCB3-4434-44AA-97DB-C4481192203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05" name="Text Box 1">
          <a:extLst>
            <a:ext uri="{FF2B5EF4-FFF2-40B4-BE49-F238E27FC236}">
              <a16:creationId xmlns:a16="http://schemas.microsoft.com/office/drawing/2014/main" id="{5E5A7743-8128-45F1-8489-6927796B9C8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8E163C46-1204-4E23-A1D2-D9DA3AA9BB4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07" name="Text Box 1">
          <a:extLst>
            <a:ext uri="{FF2B5EF4-FFF2-40B4-BE49-F238E27FC236}">
              <a16:creationId xmlns:a16="http://schemas.microsoft.com/office/drawing/2014/main" id="{5696FC79-C76F-4179-827C-F71BA4FF399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08" name="Text Box 1">
          <a:extLst>
            <a:ext uri="{FF2B5EF4-FFF2-40B4-BE49-F238E27FC236}">
              <a16:creationId xmlns:a16="http://schemas.microsoft.com/office/drawing/2014/main" id="{4E5C18A1-558F-4D73-9798-6020A322D21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09" name="Text Box 1">
          <a:extLst>
            <a:ext uri="{FF2B5EF4-FFF2-40B4-BE49-F238E27FC236}">
              <a16:creationId xmlns:a16="http://schemas.microsoft.com/office/drawing/2014/main" id="{DBBEB1F1-B3D3-42CD-A8BB-304D639465D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8314DF50-8525-473A-9F43-A211D569DAB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1" name="Text Box 1">
          <a:extLst>
            <a:ext uri="{FF2B5EF4-FFF2-40B4-BE49-F238E27FC236}">
              <a16:creationId xmlns:a16="http://schemas.microsoft.com/office/drawing/2014/main" id="{9ED90BB3-A461-43F7-82CF-B8548105D18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2" name="Text Box 1">
          <a:extLst>
            <a:ext uri="{FF2B5EF4-FFF2-40B4-BE49-F238E27FC236}">
              <a16:creationId xmlns:a16="http://schemas.microsoft.com/office/drawing/2014/main" id="{9FA24668-2D82-4F2E-B7F8-29F5EA8E595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3" name="Text Box 1">
          <a:extLst>
            <a:ext uri="{FF2B5EF4-FFF2-40B4-BE49-F238E27FC236}">
              <a16:creationId xmlns:a16="http://schemas.microsoft.com/office/drawing/2014/main" id="{7CF94877-ABBD-4834-ACB3-B505956DA64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18565359-B4F8-47D0-9D36-2020F7A4DF3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5" name="Text Box 1">
          <a:extLst>
            <a:ext uri="{FF2B5EF4-FFF2-40B4-BE49-F238E27FC236}">
              <a16:creationId xmlns:a16="http://schemas.microsoft.com/office/drawing/2014/main" id="{9B540ED8-6E32-462B-97AB-5B4A59812D5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6" name="Text Box 1">
          <a:extLst>
            <a:ext uri="{FF2B5EF4-FFF2-40B4-BE49-F238E27FC236}">
              <a16:creationId xmlns:a16="http://schemas.microsoft.com/office/drawing/2014/main" id="{9797A414-D64C-45F8-AA3D-56B76AC079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7" name="Text Box 1">
          <a:extLst>
            <a:ext uri="{FF2B5EF4-FFF2-40B4-BE49-F238E27FC236}">
              <a16:creationId xmlns:a16="http://schemas.microsoft.com/office/drawing/2014/main" id="{0FE50318-682A-4768-91A2-DDA5E00E547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D2F33758-720D-46DF-8578-C44F41BC18E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19" name="Text Box 1">
          <a:extLst>
            <a:ext uri="{FF2B5EF4-FFF2-40B4-BE49-F238E27FC236}">
              <a16:creationId xmlns:a16="http://schemas.microsoft.com/office/drawing/2014/main" id="{D12C357D-4BC8-4C5C-B9E7-6C37E805BB9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20" name="Text Box 1">
          <a:extLst>
            <a:ext uri="{FF2B5EF4-FFF2-40B4-BE49-F238E27FC236}">
              <a16:creationId xmlns:a16="http://schemas.microsoft.com/office/drawing/2014/main" id="{539B6D8B-AEF9-47BB-BA25-D37E3E7616E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321" name="Text Box 1">
          <a:extLst>
            <a:ext uri="{FF2B5EF4-FFF2-40B4-BE49-F238E27FC236}">
              <a16:creationId xmlns:a16="http://schemas.microsoft.com/office/drawing/2014/main" id="{335C93F6-4FD7-4665-99B8-732F13389D2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CDFA7208-7D73-41CA-BB36-6D880B533C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23" name="Text Box 1">
          <a:extLst>
            <a:ext uri="{FF2B5EF4-FFF2-40B4-BE49-F238E27FC236}">
              <a16:creationId xmlns:a16="http://schemas.microsoft.com/office/drawing/2014/main" id="{D8BC858A-A6A0-49CD-B180-BF9A610766C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24" name="Text Box 1">
          <a:extLst>
            <a:ext uri="{FF2B5EF4-FFF2-40B4-BE49-F238E27FC236}">
              <a16:creationId xmlns:a16="http://schemas.microsoft.com/office/drawing/2014/main" id="{6030770E-4E87-472E-BE24-8999F80A4D8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25" name="Text Box 1">
          <a:extLst>
            <a:ext uri="{FF2B5EF4-FFF2-40B4-BE49-F238E27FC236}">
              <a16:creationId xmlns:a16="http://schemas.microsoft.com/office/drawing/2014/main" id="{DF95ACB8-1D6F-45C3-A0CE-F614A8A9809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B340A6B3-A416-4BE5-A201-BDC4B80305D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27" name="Text Box 1">
          <a:extLst>
            <a:ext uri="{FF2B5EF4-FFF2-40B4-BE49-F238E27FC236}">
              <a16:creationId xmlns:a16="http://schemas.microsoft.com/office/drawing/2014/main" id="{4325ACF0-D6F6-4B47-9613-2A823EE6348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28" name="Text Box 1">
          <a:extLst>
            <a:ext uri="{FF2B5EF4-FFF2-40B4-BE49-F238E27FC236}">
              <a16:creationId xmlns:a16="http://schemas.microsoft.com/office/drawing/2014/main" id="{17C6686B-A3CD-470A-B6DE-8D9EAD3C573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29" name="Text Box 1">
          <a:extLst>
            <a:ext uri="{FF2B5EF4-FFF2-40B4-BE49-F238E27FC236}">
              <a16:creationId xmlns:a16="http://schemas.microsoft.com/office/drawing/2014/main" id="{A712F815-549A-41F9-9289-C910861CC33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8F477C4D-6C54-4529-BE6F-1EFE3B95E2D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31" name="Text Box 1">
          <a:extLst>
            <a:ext uri="{FF2B5EF4-FFF2-40B4-BE49-F238E27FC236}">
              <a16:creationId xmlns:a16="http://schemas.microsoft.com/office/drawing/2014/main" id="{12F6F706-CC71-44E3-A2C0-8D764D8C6C9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32" name="Text Box 1">
          <a:extLst>
            <a:ext uri="{FF2B5EF4-FFF2-40B4-BE49-F238E27FC236}">
              <a16:creationId xmlns:a16="http://schemas.microsoft.com/office/drawing/2014/main" id="{0BA86B44-208C-4F70-ABE0-ED132D1C68F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33" name="Text Box 1">
          <a:extLst>
            <a:ext uri="{FF2B5EF4-FFF2-40B4-BE49-F238E27FC236}">
              <a16:creationId xmlns:a16="http://schemas.microsoft.com/office/drawing/2014/main" id="{0D461983-51FE-4B0A-AB9D-C9CC2B7C466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9153DC92-407E-4D36-AB11-CD1F0EBDE6A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35" name="Text Box 1">
          <a:extLst>
            <a:ext uri="{FF2B5EF4-FFF2-40B4-BE49-F238E27FC236}">
              <a16:creationId xmlns:a16="http://schemas.microsoft.com/office/drawing/2014/main" id="{1A91C894-F55D-47BF-ABA0-F996A1B7664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36" name="Text Box 1">
          <a:extLst>
            <a:ext uri="{FF2B5EF4-FFF2-40B4-BE49-F238E27FC236}">
              <a16:creationId xmlns:a16="http://schemas.microsoft.com/office/drawing/2014/main" id="{BDC336BE-FDE2-46FE-BC3D-4207DBC8832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37" name="Text Box 1">
          <a:extLst>
            <a:ext uri="{FF2B5EF4-FFF2-40B4-BE49-F238E27FC236}">
              <a16:creationId xmlns:a16="http://schemas.microsoft.com/office/drawing/2014/main" id="{0E74580F-DDC9-42C9-9E8D-D3EEFFA7189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88053ECC-B9F8-405F-B1B8-122230502C4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39" name="Text Box 1">
          <a:extLst>
            <a:ext uri="{FF2B5EF4-FFF2-40B4-BE49-F238E27FC236}">
              <a16:creationId xmlns:a16="http://schemas.microsoft.com/office/drawing/2014/main" id="{8B4C371E-A8B5-4017-BA38-2C074BF0A40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40" name="Text Box 1">
          <a:extLst>
            <a:ext uri="{FF2B5EF4-FFF2-40B4-BE49-F238E27FC236}">
              <a16:creationId xmlns:a16="http://schemas.microsoft.com/office/drawing/2014/main" id="{9A9A17B7-63AD-435C-880A-F822E8E7F5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41" name="Text Box 1">
          <a:extLst>
            <a:ext uri="{FF2B5EF4-FFF2-40B4-BE49-F238E27FC236}">
              <a16:creationId xmlns:a16="http://schemas.microsoft.com/office/drawing/2014/main" id="{8FCA6133-49C9-4842-BB85-E1092937B53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CFD53222-FB3A-4C43-A651-9184D94122D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43" name="Text Box 1">
          <a:extLst>
            <a:ext uri="{FF2B5EF4-FFF2-40B4-BE49-F238E27FC236}">
              <a16:creationId xmlns:a16="http://schemas.microsoft.com/office/drawing/2014/main" id="{AE86E5E5-06C4-4CD1-8031-CF2510B38C3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44" name="Text Box 1">
          <a:extLst>
            <a:ext uri="{FF2B5EF4-FFF2-40B4-BE49-F238E27FC236}">
              <a16:creationId xmlns:a16="http://schemas.microsoft.com/office/drawing/2014/main" id="{4000E693-F9A8-42E8-9CB6-585167A2802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45" name="Text Box 1">
          <a:extLst>
            <a:ext uri="{FF2B5EF4-FFF2-40B4-BE49-F238E27FC236}">
              <a16:creationId xmlns:a16="http://schemas.microsoft.com/office/drawing/2014/main" id="{116DD6BC-C8CC-4E76-BA4C-A90FCE6DE3A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22197F6B-40C9-44F9-87E4-3A0F5730EDC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47" name="Text Box 1">
          <a:extLst>
            <a:ext uri="{FF2B5EF4-FFF2-40B4-BE49-F238E27FC236}">
              <a16:creationId xmlns:a16="http://schemas.microsoft.com/office/drawing/2014/main" id="{C6FF9CFA-2BBF-4E34-B948-2CFCDEF2C34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48" name="Text Box 1">
          <a:extLst>
            <a:ext uri="{FF2B5EF4-FFF2-40B4-BE49-F238E27FC236}">
              <a16:creationId xmlns:a16="http://schemas.microsoft.com/office/drawing/2014/main" id="{2D7EFC6E-1CBC-4451-8488-F9DAECC0093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49" name="Text Box 1">
          <a:extLst>
            <a:ext uri="{FF2B5EF4-FFF2-40B4-BE49-F238E27FC236}">
              <a16:creationId xmlns:a16="http://schemas.microsoft.com/office/drawing/2014/main" id="{DED90154-F4A6-48BF-ACE6-7F67CC31480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D950B19C-29ED-469E-9A5B-60AC5F2AF25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51" name="Text Box 1">
          <a:extLst>
            <a:ext uri="{FF2B5EF4-FFF2-40B4-BE49-F238E27FC236}">
              <a16:creationId xmlns:a16="http://schemas.microsoft.com/office/drawing/2014/main" id="{05815639-06AE-483E-A57F-5FC90C36830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52" name="Text Box 1">
          <a:extLst>
            <a:ext uri="{FF2B5EF4-FFF2-40B4-BE49-F238E27FC236}">
              <a16:creationId xmlns:a16="http://schemas.microsoft.com/office/drawing/2014/main" id="{DB78E587-2DBE-4066-802B-0C4EE762986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53" name="Text Box 1">
          <a:extLst>
            <a:ext uri="{FF2B5EF4-FFF2-40B4-BE49-F238E27FC236}">
              <a16:creationId xmlns:a16="http://schemas.microsoft.com/office/drawing/2014/main" id="{360DB838-2469-4959-B243-2873DD6C217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BFDE1E69-3BD7-4A0E-AB37-3D785A5391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55" name="Text Box 1">
          <a:extLst>
            <a:ext uri="{FF2B5EF4-FFF2-40B4-BE49-F238E27FC236}">
              <a16:creationId xmlns:a16="http://schemas.microsoft.com/office/drawing/2014/main" id="{C803BC97-D0D5-41D7-8675-52DC0C41411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356" name="Text Box 1">
          <a:extLst>
            <a:ext uri="{FF2B5EF4-FFF2-40B4-BE49-F238E27FC236}">
              <a16:creationId xmlns:a16="http://schemas.microsoft.com/office/drawing/2014/main" id="{7C97F71F-A5E8-47E9-9726-ACB0079BECC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57" name="Text Box 1">
          <a:extLst>
            <a:ext uri="{FF2B5EF4-FFF2-40B4-BE49-F238E27FC236}">
              <a16:creationId xmlns:a16="http://schemas.microsoft.com/office/drawing/2014/main" id="{7A6265A6-2A54-498F-A1F0-B6AA24EE9BD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6D7ACBEB-9C5E-436B-A4E7-7FC75F6224A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59" name="Text Box 1">
          <a:extLst>
            <a:ext uri="{FF2B5EF4-FFF2-40B4-BE49-F238E27FC236}">
              <a16:creationId xmlns:a16="http://schemas.microsoft.com/office/drawing/2014/main" id="{53202D9A-1517-4DA5-AD02-64039847E39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60" name="Text Box 1">
          <a:extLst>
            <a:ext uri="{FF2B5EF4-FFF2-40B4-BE49-F238E27FC236}">
              <a16:creationId xmlns:a16="http://schemas.microsoft.com/office/drawing/2014/main" id="{812853DD-CC87-41C1-85A9-D17257FC8AF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61" name="Text Box 1">
          <a:extLst>
            <a:ext uri="{FF2B5EF4-FFF2-40B4-BE49-F238E27FC236}">
              <a16:creationId xmlns:a16="http://schemas.microsoft.com/office/drawing/2014/main" id="{0BF1421C-F7B3-4115-8D1A-E6D2FEA1D34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CB96535A-1D64-4C1A-934F-E42726795C2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63" name="Text Box 1">
          <a:extLst>
            <a:ext uri="{FF2B5EF4-FFF2-40B4-BE49-F238E27FC236}">
              <a16:creationId xmlns:a16="http://schemas.microsoft.com/office/drawing/2014/main" id="{730B909F-461E-4423-AC9D-C5A98627386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64" name="Text Box 1">
          <a:extLst>
            <a:ext uri="{FF2B5EF4-FFF2-40B4-BE49-F238E27FC236}">
              <a16:creationId xmlns:a16="http://schemas.microsoft.com/office/drawing/2014/main" id="{2E29BE62-60B4-4434-B4C0-B55653A970B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65" name="Text Box 1">
          <a:extLst>
            <a:ext uri="{FF2B5EF4-FFF2-40B4-BE49-F238E27FC236}">
              <a16:creationId xmlns:a16="http://schemas.microsoft.com/office/drawing/2014/main" id="{07F8A5C3-3C35-4692-AD96-904E14ACB2E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2D72D3E3-09D6-438C-B9DE-B57AA9C7801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67" name="Text Box 1">
          <a:extLst>
            <a:ext uri="{FF2B5EF4-FFF2-40B4-BE49-F238E27FC236}">
              <a16:creationId xmlns:a16="http://schemas.microsoft.com/office/drawing/2014/main" id="{8F2C5E9B-81FE-4102-A00B-84553D4162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68" name="Text Box 1">
          <a:extLst>
            <a:ext uri="{FF2B5EF4-FFF2-40B4-BE49-F238E27FC236}">
              <a16:creationId xmlns:a16="http://schemas.microsoft.com/office/drawing/2014/main" id="{66786D02-1A24-4B50-947B-E762BE7A3E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69" name="Text Box 1">
          <a:extLst>
            <a:ext uri="{FF2B5EF4-FFF2-40B4-BE49-F238E27FC236}">
              <a16:creationId xmlns:a16="http://schemas.microsoft.com/office/drawing/2014/main" id="{D4300D71-4EB2-445F-84D6-8EC5159F017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7D5B8958-29E5-4491-8810-1CB85D466C0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71" name="Text Box 1">
          <a:extLst>
            <a:ext uri="{FF2B5EF4-FFF2-40B4-BE49-F238E27FC236}">
              <a16:creationId xmlns:a16="http://schemas.microsoft.com/office/drawing/2014/main" id="{08E8A92A-F11D-412D-B0CF-700574D423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72" name="Text Box 1">
          <a:extLst>
            <a:ext uri="{FF2B5EF4-FFF2-40B4-BE49-F238E27FC236}">
              <a16:creationId xmlns:a16="http://schemas.microsoft.com/office/drawing/2014/main" id="{7D8B074F-BBF4-400A-BD39-AD85651352D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73" name="Text Box 1">
          <a:extLst>
            <a:ext uri="{FF2B5EF4-FFF2-40B4-BE49-F238E27FC236}">
              <a16:creationId xmlns:a16="http://schemas.microsoft.com/office/drawing/2014/main" id="{F6181805-BF91-433A-A796-DB80E6C5BCF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BCA92B32-5733-4171-B64B-BC59B1199F9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75" name="Text Box 1">
          <a:extLst>
            <a:ext uri="{FF2B5EF4-FFF2-40B4-BE49-F238E27FC236}">
              <a16:creationId xmlns:a16="http://schemas.microsoft.com/office/drawing/2014/main" id="{9485CE94-50B7-4371-B037-008A7386ADE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76" name="Text Box 1">
          <a:extLst>
            <a:ext uri="{FF2B5EF4-FFF2-40B4-BE49-F238E27FC236}">
              <a16:creationId xmlns:a16="http://schemas.microsoft.com/office/drawing/2014/main" id="{A03199AF-7411-4405-A412-5EFDE3A2FE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77" name="Text Box 1">
          <a:extLst>
            <a:ext uri="{FF2B5EF4-FFF2-40B4-BE49-F238E27FC236}">
              <a16:creationId xmlns:a16="http://schemas.microsoft.com/office/drawing/2014/main" id="{93B116AB-AE78-4D1E-9230-B4AA86EAF3F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85DE36A6-6DC7-4261-B3BA-AFA11D14BDD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79" name="Text Box 1">
          <a:extLst>
            <a:ext uri="{FF2B5EF4-FFF2-40B4-BE49-F238E27FC236}">
              <a16:creationId xmlns:a16="http://schemas.microsoft.com/office/drawing/2014/main" id="{DBDC22D2-A865-4C36-B10E-C29ABD3920E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80" name="Text Box 1">
          <a:extLst>
            <a:ext uri="{FF2B5EF4-FFF2-40B4-BE49-F238E27FC236}">
              <a16:creationId xmlns:a16="http://schemas.microsoft.com/office/drawing/2014/main" id="{ACB96BC9-D7A4-4BC4-A1B7-33A6AF3C3F0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81" name="Text Box 1">
          <a:extLst>
            <a:ext uri="{FF2B5EF4-FFF2-40B4-BE49-F238E27FC236}">
              <a16:creationId xmlns:a16="http://schemas.microsoft.com/office/drawing/2014/main" id="{59C365F6-F0B2-4F8F-AF10-89AA1FF7FB6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AB2C8A5E-3904-4E53-805A-96FC73F1A9B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83" name="Text Box 1">
          <a:extLst>
            <a:ext uri="{FF2B5EF4-FFF2-40B4-BE49-F238E27FC236}">
              <a16:creationId xmlns:a16="http://schemas.microsoft.com/office/drawing/2014/main" id="{28B382FC-A6A1-420F-8488-F40DA1A70D1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84" name="Text Box 1">
          <a:extLst>
            <a:ext uri="{FF2B5EF4-FFF2-40B4-BE49-F238E27FC236}">
              <a16:creationId xmlns:a16="http://schemas.microsoft.com/office/drawing/2014/main" id="{20F0F728-EFA1-4ECA-9227-F07697BB97B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85" name="Text Box 1">
          <a:extLst>
            <a:ext uri="{FF2B5EF4-FFF2-40B4-BE49-F238E27FC236}">
              <a16:creationId xmlns:a16="http://schemas.microsoft.com/office/drawing/2014/main" id="{D3F43219-A9C2-4AB6-9B64-914C41D089C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F271FCDD-F3EA-4C0F-8814-5484AD8FA71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87" name="Text Box 1">
          <a:extLst>
            <a:ext uri="{FF2B5EF4-FFF2-40B4-BE49-F238E27FC236}">
              <a16:creationId xmlns:a16="http://schemas.microsoft.com/office/drawing/2014/main" id="{6C3D3DA3-A9DF-41E5-9937-58E690EF79F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88" name="Text Box 1">
          <a:extLst>
            <a:ext uri="{FF2B5EF4-FFF2-40B4-BE49-F238E27FC236}">
              <a16:creationId xmlns:a16="http://schemas.microsoft.com/office/drawing/2014/main" id="{F21683E5-7DEF-4823-86B4-126D4A29C1B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89" name="Text Box 1">
          <a:extLst>
            <a:ext uri="{FF2B5EF4-FFF2-40B4-BE49-F238E27FC236}">
              <a16:creationId xmlns:a16="http://schemas.microsoft.com/office/drawing/2014/main" id="{C7074766-35C6-46AE-8798-5F4D7F23CA6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9AA111C4-7E56-4E09-ACA3-E1135351263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91" name="Text Box 1">
          <a:extLst>
            <a:ext uri="{FF2B5EF4-FFF2-40B4-BE49-F238E27FC236}">
              <a16:creationId xmlns:a16="http://schemas.microsoft.com/office/drawing/2014/main" id="{950237B5-DCA1-4377-819B-70AA83DE68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92" name="Text Box 1">
          <a:extLst>
            <a:ext uri="{FF2B5EF4-FFF2-40B4-BE49-F238E27FC236}">
              <a16:creationId xmlns:a16="http://schemas.microsoft.com/office/drawing/2014/main" id="{7E4EB4A7-E93B-4E25-BF20-14067F0A85E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93" name="Text Box 1">
          <a:extLst>
            <a:ext uri="{FF2B5EF4-FFF2-40B4-BE49-F238E27FC236}">
              <a16:creationId xmlns:a16="http://schemas.microsoft.com/office/drawing/2014/main" id="{076814EA-5367-445C-98BC-6F22CB7BB40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5EAE6FB2-8418-4DF3-A2BD-83A66FFA00B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95" name="Text Box 1">
          <a:extLst>
            <a:ext uri="{FF2B5EF4-FFF2-40B4-BE49-F238E27FC236}">
              <a16:creationId xmlns:a16="http://schemas.microsoft.com/office/drawing/2014/main" id="{6F6184ED-9559-4F37-9912-8AAC3E0BE7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396" name="Text Box 1">
          <a:extLst>
            <a:ext uri="{FF2B5EF4-FFF2-40B4-BE49-F238E27FC236}">
              <a16:creationId xmlns:a16="http://schemas.microsoft.com/office/drawing/2014/main" id="{EF09102F-9C26-4640-BCCB-133A031CE27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397" name="Text Box 1">
          <a:extLst>
            <a:ext uri="{FF2B5EF4-FFF2-40B4-BE49-F238E27FC236}">
              <a16:creationId xmlns:a16="http://schemas.microsoft.com/office/drawing/2014/main" id="{27B18079-C374-4504-80DA-7B29A8F88F1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2B75709C-4CE2-4B59-89BD-9D0DBF4CC68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399" name="Text Box 1">
          <a:extLst>
            <a:ext uri="{FF2B5EF4-FFF2-40B4-BE49-F238E27FC236}">
              <a16:creationId xmlns:a16="http://schemas.microsoft.com/office/drawing/2014/main" id="{9C948993-F378-49E9-B0B8-0F8BF7693DE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00" name="Text Box 1">
          <a:extLst>
            <a:ext uri="{FF2B5EF4-FFF2-40B4-BE49-F238E27FC236}">
              <a16:creationId xmlns:a16="http://schemas.microsoft.com/office/drawing/2014/main" id="{EED4C220-BF8B-411B-8AA5-75CF09C472F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01" name="Text Box 1">
          <a:extLst>
            <a:ext uri="{FF2B5EF4-FFF2-40B4-BE49-F238E27FC236}">
              <a16:creationId xmlns:a16="http://schemas.microsoft.com/office/drawing/2014/main" id="{CB5F2201-7809-4AE7-9743-45C76CB28BC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453EAC09-C5EC-41AF-A20B-C85BD09E9C9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03" name="Text Box 1">
          <a:extLst>
            <a:ext uri="{FF2B5EF4-FFF2-40B4-BE49-F238E27FC236}">
              <a16:creationId xmlns:a16="http://schemas.microsoft.com/office/drawing/2014/main" id="{F85E2A6D-2366-487C-8FAE-BAA1C4A5CA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04" name="Text Box 1">
          <a:extLst>
            <a:ext uri="{FF2B5EF4-FFF2-40B4-BE49-F238E27FC236}">
              <a16:creationId xmlns:a16="http://schemas.microsoft.com/office/drawing/2014/main" id="{364606DC-65BA-4CBE-A8B1-CAC5D321875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05" name="Text Box 1">
          <a:extLst>
            <a:ext uri="{FF2B5EF4-FFF2-40B4-BE49-F238E27FC236}">
              <a16:creationId xmlns:a16="http://schemas.microsoft.com/office/drawing/2014/main" id="{CB1E1F8D-971A-485E-8577-F61F4BED5EC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CFF257DE-8578-4886-86D8-C9AFFA975CB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07" name="Text Box 1">
          <a:extLst>
            <a:ext uri="{FF2B5EF4-FFF2-40B4-BE49-F238E27FC236}">
              <a16:creationId xmlns:a16="http://schemas.microsoft.com/office/drawing/2014/main" id="{E9C95B60-C43A-4557-A4A2-D2EB956BE9B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08" name="Text Box 1">
          <a:extLst>
            <a:ext uri="{FF2B5EF4-FFF2-40B4-BE49-F238E27FC236}">
              <a16:creationId xmlns:a16="http://schemas.microsoft.com/office/drawing/2014/main" id="{63A51C82-57B6-49C8-AC34-BD9E85AB20C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09" name="Text Box 1">
          <a:extLst>
            <a:ext uri="{FF2B5EF4-FFF2-40B4-BE49-F238E27FC236}">
              <a16:creationId xmlns:a16="http://schemas.microsoft.com/office/drawing/2014/main" id="{BB57C01A-C945-4A90-A44C-CF157E27BAA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F2362B55-35BC-4AF9-915A-FE1F355036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11" name="Text Box 1">
          <a:extLst>
            <a:ext uri="{FF2B5EF4-FFF2-40B4-BE49-F238E27FC236}">
              <a16:creationId xmlns:a16="http://schemas.microsoft.com/office/drawing/2014/main" id="{9039F0D1-04C1-4DD0-9898-15D315CA52A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12" name="Text Box 1">
          <a:extLst>
            <a:ext uri="{FF2B5EF4-FFF2-40B4-BE49-F238E27FC236}">
              <a16:creationId xmlns:a16="http://schemas.microsoft.com/office/drawing/2014/main" id="{6EB0D037-E930-4AB6-A448-FC24DF4548D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13" name="Text Box 1">
          <a:extLst>
            <a:ext uri="{FF2B5EF4-FFF2-40B4-BE49-F238E27FC236}">
              <a16:creationId xmlns:a16="http://schemas.microsoft.com/office/drawing/2014/main" id="{0CCE6729-9B45-4955-9C86-19ED4DB0833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F669C20F-B6C2-40B9-A15C-B13AE74F64E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15" name="Text Box 1">
          <a:extLst>
            <a:ext uri="{FF2B5EF4-FFF2-40B4-BE49-F238E27FC236}">
              <a16:creationId xmlns:a16="http://schemas.microsoft.com/office/drawing/2014/main" id="{F83E2884-C192-4E15-B759-32F7C5E4B07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16" name="Text Box 1">
          <a:extLst>
            <a:ext uri="{FF2B5EF4-FFF2-40B4-BE49-F238E27FC236}">
              <a16:creationId xmlns:a16="http://schemas.microsoft.com/office/drawing/2014/main" id="{5F02E4F7-3414-4305-BEA6-117A9F14D48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17" name="Text Box 1">
          <a:extLst>
            <a:ext uri="{FF2B5EF4-FFF2-40B4-BE49-F238E27FC236}">
              <a16:creationId xmlns:a16="http://schemas.microsoft.com/office/drawing/2014/main" id="{492424B7-A06E-457A-BB61-3A68C7EB280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9E331BAB-FB6A-4138-99C2-729FBFCE98F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19" name="Text Box 1">
          <a:extLst>
            <a:ext uri="{FF2B5EF4-FFF2-40B4-BE49-F238E27FC236}">
              <a16:creationId xmlns:a16="http://schemas.microsoft.com/office/drawing/2014/main" id="{057C160A-E558-496A-A7B2-C05FB3B5CAB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20" name="Text Box 1">
          <a:extLst>
            <a:ext uri="{FF2B5EF4-FFF2-40B4-BE49-F238E27FC236}">
              <a16:creationId xmlns:a16="http://schemas.microsoft.com/office/drawing/2014/main" id="{26B01B8F-D402-4F4C-AC09-398FE88CCEF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21" name="Text Box 1">
          <a:extLst>
            <a:ext uri="{FF2B5EF4-FFF2-40B4-BE49-F238E27FC236}">
              <a16:creationId xmlns:a16="http://schemas.microsoft.com/office/drawing/2014/main" id="{9FFC3CDD-E2A2-49B8-A5EA-5649E4E095B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F957769A-430F-4A12-8CB4-65685C823AA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23" name="Text Box 1">
          <a:extLst>
            <a:ext uri="{FF2B5EF4-FFF2-40B4-BE49-F238E27FC236}">
              <a16:creationId xmlns:a16="http://schemas.microsoft.com/office/drawing/2014/main" id="{D1A6A137-DF4F-43BF-A0AC-1E65B04D2A4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24" name="Text Box 1">
          <a:extLst>
            <a:ext uri="{FF2B5EF4-FFF2-40B4-BE49-F238E27FC236}">
              <a16:creationId xmlns:a16="http://schemas.microsoft.com/office/drawing/2014/main" id="{EE5DEA26-FFE4-4BD9-B4B2-DA8442DDD43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25" name="Text Box 1">
          <a:extLst>
            <a:ext uri="{FF2B5EF4-FFF2-40B4-BE49-F238E27FC236}">
              <a16:creationId xmlns:a16="http://schemas.microsoft.com/office/drawing/2014/main" id="{5B6581B1-F75A-4FA1-AB72-8198CAF546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31D502E1-5577-44D0-B0C3-E6649B685E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27" name="Text Box 1">
          <a:extLst>
            <a:ext uri="{FF2B5EF4-FFF2-40B4-BE49-F238E27FC236}">
              <a16:creationId xmlns:a16="http://schemas.microsoft.com/office/drawing/2014/main" id="{9E2E9EFE-A547-42D5-9F93-DB821ED7F5F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28" name="Text Box 1">
          <a:extLst>
            <a:ext uri="{FF2B5EF4-FFF2-40B4-BE49-F238E27FC236}">
              <a16:creationId xmlns:a16="http://schemas.microsoft.com/office/drawing/2014/main" id="{21F8E929-9C07-4D86-9C67-6818551043E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29" name="Text Box 1">
          <a:extLst>
            <a:ext uri="{FF2B5EF4-FFF2-40B4-BE49-F238E27FC236}">
              <a16:creationId xmlns:a16="http://schemas.microsoft.com/office/drawing/2014/main" id="{61234469-F758-44F6-9D89-A7C00ABAD1C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526029ED-8F21-4D3B-B016-1EDF5EE5575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31" name="Text Box 1">
          <a:extLst>
            <a:ext uri="{FF2B5EF4-FFF2-40B4-BE49-F238E27FC236}">
              <a16:creationId xmlns:a16="http://schemas.microsoft.com/office/drawing/2014/main" id="{308922E6-B817-4562-9BE4-794B18D4353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32" name="Text Box 1">
          <a:extLst>
            <a:ext uri="{FF2B5EF4-FFF2-40B4-BE49-F238E27FC236}">
              <a16:creationId xmlns:a16="http://schemas.microsoft.com/office/drawing/2014/main" id="{8288DC9D-E34D-4448-B685-2A2A829052D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433" name="Text Box 1">
          <a:extLst>
            <a:ext uri="{FF2B5EF4-FFF2-40B4-BE49-F238E27FC236}">
              <a16:creationId xmlns:a16="http://schemas.microsoft.com/office/drawing/2014/main" id="{26F6C27D-9A24-485E-8D22-5CABD39C7AF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CD6D2578-1354-4339-B615-D9DD8430B26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35" name="Text Box 1">
          <a:extLst>
            <a:ext uri="{FF2B5EF4-FFF2-40B4-BE49-F238E27FC236}">
              <a16:creationId xmlns:a16="http://schemas.microsoft.com/office/drawing/2014/main" id="{F4A49F3E-B049-4E71-A4E1-9C25F6B4ACB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36" name="Text Box 1">
          <a:extLst>
            <a:ext uri="{FF2B5EF4-FFF2-40B4-BE49-F238E27FC236}">
              <a16:creationId xmlns:a16="http://schemas.microsoft.com/office/drawing/2014/main" id="{E2E17AC3-3383-46DE-8515-211B53A3668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37" name="Text Box 1">
          <a:extLst>
            <a:ext uri="{FF2B5EF4-FFF2-40B4-BE49-F238E27FC236}">
              <a16:creationId xmlns:a16="http://schemas.microsoft.com/office/drawing/2014/main" id="{64626558-080B-4148-A5C8-44C8EA9EFAA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C169A49C-AB70-4C3D-B2BD-A88A581A078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39" name="Text Box 1">
          <a:extLst>
            <a:ext uri="{FF2B5EF4-FFF2-40B4-BE49-F238E27FC236}">
              <a16:creationId xmlns:a16="http://schemas.microsoft.com/office/drawing/2014/main" id="{0B1C66CC-C332-49CC-A8B0-CA4036E1D54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40" name="Text Box 1">
          <a:extLst>
            <a:ext uri="{FF2B5EF4-FFF2-40B4-BE49-F238E27FC236}">
              <a16:creationId xmlns:a16="http://schemas.microsoft.com/office/drawing/2014/main" id="{DD6EC649-CBA1-4E58-92B1-D5D01769F1E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41" name="Text Box 1">
          <a:extLst>
            <a:ext uri="{FF2B5EF4-FFF2-40B4-BE49-F238E27FC236}">
              <a16:creationId xmlns:a16="http://schemas.microsoft.com/office/drawing/2014/main" id="{80C98FD9-D8A8-4B95-967D-C4ECF95344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1BA438E2-D37E-40E2-8E28-69AF182E238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43" name="Text Box 1">
          <a:extLst>
            <a:ext uri="{FF2B5EF4-FFF2-40B4-BE49-F238E27FC236}">
              <a16:creationId xmlns:a16="http://schemas.microsoft.com/office/drawing/2014/main" id="{566B7DE3-0EED-4E48-A295-261ED114048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44" name="Text Box 1">
          <a:extLst>
            <a:ext uri="{FF2B5EF4-FFF2-40B4-BE49-F238E27FC236}">
              <a16:creationId xmlns:a16="http://schemas.microsoft.com/office/drawing/2014/main" id="{3AC3490E-01FF-4E44-89E0-B355039504A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45" name="Text Box 1">
          <a:extLst>
            <a:ext uri="{FF2B5EF4-FFF2-40B4-BE49-F238E27FC236}">
              <a16:creationId xmlns:a16="http://schemas.microsoft.com/office/drawing/2014/main" id="{A416105D-51E0-40EB-B203-C5A211EC686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6DD8E3AE-17B6-4DE0-941A-1E04E9769A8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47" name="Text Box 1">
          <a:extLst>
            <a:ext uri="{FF2B5EF4-FFF2-40B4-BE49-F238E27FC236}">
              <a16:creationId xmlns:a16="http://schemas.microsoft.com/office/drawing/2014/main" id="{EE694CCD-01BF-4449-9562-2F08EE6D0BB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48" name="Text Box 1">
          <a:extLst>
            <a:ext uri="{FF2B5EF4-FFF2-40B4-BE49-F238E27FC236}">
              <a16:creationId xmlns:a16="http://schemas.microsoft.com/office/drawing/2014/main" id="{399A4859-C8F6-4633-B1E8-6A13F7CE1B6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49" name="Text Box 1">
          <a:extLst>
            <a:ext uri="{FF2B5EF4-FFF2-40B4-BE49-F238E27FC236}">
              <a16:creationId xmlns:a16="http://schemas.microsoft.com/office/drawing/2014/main" id="{D4773363-FC7A-4BD5-8561-CB2C292063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992CD4A5-C397-424B-A29B-2A3086B8CEA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51" name="Text Box 1">
          <a:extLst>
            <a:ext uri="{FF2B5EF4-FFF2-40B4-BE49-F238E27FC236}">
              <a16:creationId xmlns:a16="http://schemas.microsoft.com/office/drawing/2014/main" id="{F0EABA74-E36A-4656-88FF-86220B3A525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52" name="Text Box 1">
          <a:extLst>
            <a:ext uri="{FF2B5EF4-FFF2-40B4-BE49-F238E27FC236}">
              <a16:creationId xmlns:a16="http://schemas.microsoft.com/office/drawing/2014/main" id="{1435D14E-FFDA-4E64-8E47-95A6B6AE8FE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53" name="Text Box 1">
          <a:extLst>
            <a:ext uri="{FF2B5EF4-FFF2-40B4-BE49-F238E27FC236}">
              <a16:creationId xmlns:a16="http://schemas.microsoft.com/office/drawing/2014/main" id="{E12AC8E8-D5A1-472A-B6CE-C01EF2493E1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E472232A-70C6-44A7-B582-6DF7AFA395C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55" name="Text Box 1">
          <a:extLst>
            <a:ext uri="{FF2B5EF4-FFF2-40B4-BE49-F238E27FC236}">
              <a16:creationId xmlns:a16="http://schemas.microsoft.com/office/drawing/2014/main" id="{34972ACF-81B3-4405-9FD6-25B6CB8F062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56" name="Text Box 1">
          <a:extLst>
            <a:ext uri="{FF2B5EF4-FFF2-40B4-BE49-F238E27FC236}">
              <a16:creationId xmlns:a16="http://schemas.microsoft.com/office/drawing/2014/main" id="{15B3A241-C4F5-489B-AF6E-2BA87247BA3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57" name="Text Box 1">
          <a:extLst>
            <a:ext uri="{FF2B5EF4-FFF2-40B4-BE49-F238E27FC236}">
              <a16:creationId xmlns:a16="http://schemas.microsoft.com/office/drawing/2014/main" id="{B8433C8D-F120-4872-AA4C-701ED00F966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47C96FEA-CAF9-44D1-88DB-ED8C9A29B11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59" name="Text Box 1">
          <a:extLst>
            <a:ext uri="{FF2B5EF4-FFF2-40B4-BE49-F238E27FC236}">
              <a16:creationId xmlns:a16="http://schemas.microsoft.com/office/drawing/2014/main" id="{50CBC883-3250-4A5B-B725-AB3E8FF8558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0" name="Text Box 1">
          <a:extLst>
            <a:ext uri="{FF2B5EF4-FFF2-40B4-BE49-F238E27FC236}">
              <a16:creationId xmlns:a16="http://schemas.microsoft.com/office/drawing/2014/main" id="{16B16A53-EA8F-497D-819F-F967585D65E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1" name="Text Box 1">
          <a:extLst>
            <a:ext uri="{FF2B5EF4-FFF2-40B4-BE49-F238E27FC236}">
              <a16:creationId xmlns:a16="http://schemas.microsoft.com/office/drawing/2014/main" id="{0D70EC47-EC8D-4E3F-9EB5-5CD3D42AA7A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3558F237-5887-41F6-B816-C41990A45A5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3" name="Text Box 1">
          <a:extLst>
            <a:ext uri="{FF2B5EF4-FFF2-40B4-BE49-F238E27FC236}">
              <a16:creationId xmlns:a16="http://schemas.microsoft.com/office/drawing/2014/main" id="{72F861E8-3641-4BF8-A599-C397F4D8B7E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4" name="Text Box 1">
          <a:extLst>
            <a:ext uri="{FF2B5EF4-FFF2-40B4-BE49-F238E27FC236}">
              <a16:creationId xmlns:a16="http://schemas.microsoft.com/office/drawing/2014/main" id="{59C43BC1-9869-470B-B07F-ADFA482544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5" name="Text Box 1">
          <a:extLst>
            <a:ext uri="{FF2B5EF4-FFF2-40B4-BE49-F238E27FC236}">
              <a16:creationId xmlns:a16="http://schemas.microsoft.com/office/drawing/2014/main" id="{27AE84B7-D210-45AD-9304-CD0C971F3E6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9CCFD1C6-DBB7-4150-B7CE-5F1713F03B6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7" name="Text Box 1">
          <a:extLst>
            <a:ext uri="{FF2B5EF4-FFF2-40B4-BE49-F238E27FC236}">
              <a16:creationId xmlns:a16="http://schemas.microsoft.com/office/drawing/2014/main" id="{886FA20B-803E-4EE0-9ABB-324FF82FC4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8" name="Text Box 1">
          <a:extLst>
            <a:ext uri="{FF2B5EF4-FFF2-40B4-BE49-F238E27FC236}">
              <a16:creationId xmlns:a16="http://schemas.microsoft.com/office/drawing/2014/main" id="{719C56E5-D508-4DBD-BD12-E4BBC113C6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69" name="Text Box 1">
          <a:extLst>
            <a:ext uri="{FF2B5EF4-FFF2-40B4-BE49-F238E27FC236}">
              <a16:creationId xmlns:a16="http://schemas.microsoft.com/office/drawing/2014/main" id="{C24A3A8A-D998-42F4-9218-A1962E923FC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8FAA0786-CC28-4B53-B7B7-A0B25366714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71" name="Text Box 1">
          <a:extLst>
            <a:ext uri="{FF2B5EF4-FFF2-40B4-BE49-F238E27FC236}">
              <a16:creationId xmlns:a16="http://schemas.microsoft.com/office/drawing/2014/main" id="{489E06C3-ABD4-47DB-B410-BCB26A51B1B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72" name="Text Box 1">
          <a:extLst>
            <a:ext uri="{FF2B5EF4-FFF2-40B4-BE49-F238E27FC236}">
              <a16:creationId xmlns:a16="http://schemas.microsoft.com/office/drawing/2014/main" id="{32668775-6EA0-4F61-924F-E624D7A33D9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473" name="Text Box 1">
          <a:extLst>
            <a:ext uri="{FF2B5EF4-FFF2-40B4-BE49-F238E27FC236}">
              <a16:creationId xmlns:a16="http://schemas.microsoft.com/office/drawing/2014/main" id="{C015861E-3C39-4A95-A834-82B0B46C5E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2925FDF0-FC63-4CE9-9FB6-6150177C15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75" name="Text Box 1">
          <a:extLst>
            <a:ext uri="{FF2B5EF4-FFF2-40B4-BE49-F238E27FC236}">
              <a16:creationId xmlns:a16="http://schemas.microsoft.com/office/drawing/2014/main" id="{0B741AD1-F068-4CDC-8833-4B7AC7CF85E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76" name="Text Box 1">
          <a:extLst>
            <a:ext uri="{FF2B5EF4-FFF2-40B4-BE49-F238E27FC236}">
              <a16:creationId xmlns:a16="http://schemas.microsoft.com/office/drawing/2014/main" id="{61B2BE4C-5B9C-4CEA-A0AA-2F519E17FF9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77" name="Text Box 1">
          <a:extLst>
            <a:ext uri="{FF2B5EF4-FFF2-40B4-BE49-F238E27FC236}">
              <a16:creationId xmlns:a16="http://schemas.microsoft.com/office/drawing/2014/main" id="{CAF38CA2-3D53-4805-B185-FCE7F57C0B1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2B2DB78B-1415-4FC4-9F1E-795AD457B18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79" name="Text Box 1">
          <a:extLst>
            <a:ext uri="{FF2B5EF4-FFF2-40B4-BE49-F238E27FC236}">
              <a16:creationId xmlns:a16="http://schemas.microsoft.com/office/drawing/2014/main" id="{171447FF-30B5-4AA4-B75A-A495781F006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80" name="Text Box 1">
          <a:extLst>
            <a:ext uri="{FF2B5EF4-FFF2-40B4-BE49-F238E27FC236}">
              <a16:creationId xmlns:a16="http://schemas.microsoft.com/office/drawing/2014/main" id="{CEFF83C2-0256-407F-9B56-8A078B80C27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81" name="Text Box 1">
          <a:extLst>
            <a:ext uri="{FF2B5EF4-FFF2-40B4-BE49-F238E27FC236}">
              <a16:creationId xmlns:a16="http://schemas.microsoft.com/office/drawing/2014/main" id="{E6EFAF39-8035-417F-BA7C-53AB491A3A6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9711468E-64E3-415F-AB33-7C59B1348B0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83" name="Text Box 1">
          <a:extLst>
            <a:ext uri="{FF2B5EF4-FFF2-40B4-BE49-F238E27FC236}">
              <a16:creationId xmlns:a16="http://schemas.microsoft.com/office/drawing/2014/main" id="{3BF42164-829A-4A7C-918E-F7ABE600A3F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84" name="Text Box 1">
          <a:extLst>
            <a:ext uri="{FF2B5EF4-FFF2-40B4-BE49-F238E27FC236}">
              <a16:creationId xmlns:a16="http://schemas.microsoft.com/office/drawing/2014/main" id="{71EE1152-FF17-4C7F-8FBC-FFB52B37360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85" name="Text Box 1">
          <a:extLst>
            <a:ext uri="{FF2B5EF4-FFF2-40B4-BE49-F238E27FC236}">
              <a16:creationId xmlns:a16="http://schemas.microsoft.com/office/drawing/2014/main" id="{EB7599A8-7C24-4AA4-8B3F-F2E27E915EF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F8E05BD9-E730-41E1-A880-7D523DD7794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87" name="Text Box 1">
          <a:extLst>
            <a:ext uri="{FF2B5EF4-FFF2-40B4-BE49-F238E27FC236}">
              <a16:creationId xmlns:a16="http://schemas.microsoft.com/office/drawing/2014/main" id="{C7A677EC-0365-45B2-8607-FD39EC30E7C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88" name="Text Box 1">
          <a:extLst>
            <a:ext uri="{FF2B5EF4-FFF2-40B4-BE49-F238E27FC236}">
              <a16:creationId xmlns:a16="http://schemas.microsoft.com/office/drawing/2014/main" id="{6A4E552D-8C47-41C5-9D9C-79742D7737F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89" name="Text Box 1">
          <a:extLst>
            <a:ext uri="{FF2B5EF4-FFF2-40B4-BE49-F238E27FC236}">
              <a16:creationId xmlns:a16="http://schemas.microsoft.com/office/drawing/2014/main" id="{8C99C599-E1F0-4418-B0E6-95B08E02D29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296EBE10-F4A3-4DF4-9773-AEDFEB37FF3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91" name="Text Box 1">
          <a:extLst>
            <a:ext uri="{FF2B5EF4-FFF2-40B4-BE49-F238E27FC236}">
              <a16:creationId xmlns:a16="http://schemas.microsoft.com/office/drawing/2014/main" id="{40E72CF7-1859-40B4-B990-56F150EFB5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92" name="Text Box 1">
          <a:extLst>
            <a:ext uri="{FF2B5EF4-FFF2-40B4-BE49-F238E27FC236}">
              <a16:creationId xmlns:a16="http://schemas.microsoft.com/office/drawing/2014/main" id="{B071A2D3-B432-4000-862E-CDDB05AB153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93" name="Text Box 1">
          <a:extLst>
            <a:ext uri="{FF2B5EF4-FFF2-40B4-BE49-F238E27FC236}">
              <a16:creationId xmlns:a16="http://schemas.microsoft.com/office/drawing/2014/main" id="{843C97E8-EDFA-4270-86BC-CA2B2AB1CAF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CCED3D6A-86F0-437F-9920-12941D2384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95" name="Text Box 1">
          <a:extLst>
            <a:ext uri="{FF2B5EF4-FFF2-40B4-BE49-F238E27FC236}">
              <a16:creationId xmlns:a16="http://schemas.microsoft.com/office/drawing/2014/main" id="{58772616-BAD5-4122-8C60-2B2207F7D12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96" name="Text Box 1">
          <a:extLst>
            <a:ext uri="{FF2B5EF4-FFF2-40B4-BE49-F238E27FC236}">
              <a16:creationId xmlns:a16="http://schemas.microsoft.com/office/drawing/2014/main" id="{C0A06B88-3A12-4537-A82F-463F3B51281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497" name="Text Box 1">
          <a:extLst>
            <a:ext uri="{FF2B5EF4-FFF2-40B4-BE49-F238E27FC236}">
              <a16:creationId xmlns:a16="http://schemas.microsoft.com/office/drawing/2014/main" id="{86BA8954-ECD8-45A1-AF13-0B0A332399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823D7287-2BD1-4E34-B4EE-B4703DCC4FF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499" name="Text Box 1">
          <a:extLst>
            <a:ext uri="{FF2B5EF4-FFF2-40B4-BE49-F238E27FC236}">
              <a16:creationId xmlns:a16="http://schemas.microsoft.com/office/drawing/2014/main" id="{B21C1486-1C1A-4059-A202-5C908AD8E1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00" name="Text Box 1">
          <a:extLst>
            <a:ext uri="{FF2B5EF4-FFF2-40B4-BE49-F238E27FC236}">
              <a16:creationId xmlns:a16="http://schemas.microsoft.com/office/drawing/2014/main" id="{EDF5CFBC-304C-4BFE-B126-CDB79FE2D89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01" name="Text Box 1">
          <a:extLst>
            <a:ext uri="{FF2B5EF4-FFF2-40B4-BE49-F238E27FC236}">
              <a16:creationId xmlns:a16="http://schemas.microsoft.com/office/drawing/2014/main" id="{5EA824A9-43FC-4DFA-8086-1F2BE5EE41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D4CA70E0-4F9D-4A32-96B4-124BB708976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03" name="Text Box 1">
          <a:extLst>
            <a:ext uri="{FF2B5EF4-FFF2-40B4-BE49-F238E27FC236}">
              <a16:creationId xmlns:a16="http://schemas.microsoft.com/office/drawing/2014/main" id="{F949BAAE-12DB-40B1-A619-A1B0365018D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04" name="Text Box 1">
          <a:extLst>
            <a:ext uri="{FF2B5EF4-FFF2-40B4-BE49-F238E27FC236}">
              <a16:creationId xmlns:a16="http://schemas.microsoft.com/office/drawing/2014/main" id="{32857FC3-22F8-4BA1-AF60-F8EE1253E76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05" name="Text Box 1">
          <a:extLst>
            <a:ext uri="{FF2B5EF4-FFF2-40B4-BE49-F238E27FC236}">
              <a16:creationId xmlns:a16="http://schemas.microsoft.com/office/drawing/2014/main" id="{B874A93B-7723-4243-8C9B-7928ECB656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ABDD8C6F-B484-471F-A2A9-FA2797B214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07" name="Text Box 1">
          <a:extLst>
            <a:ext uri="{FF2B5EF4-FFF2-40B4-BE49-F238E27FC236}">
              <a16:creationId xmlns:a16="http://schemas.microsoft.com/office/drawing/2014/main" id="{4AF3C63D-2DA1-463B-B9E9-07656CFE42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08" name="Text Box 1">
          <a:extLst>
            <a:ext uri="{FF2B5EF4-FFF2-40B4-BE49-F238E27FC236}">
              <a16:creationId xmlns:a16="http://schemas.microsoft.com/office/drawing/2014/main" id="{4C1A7466-2DA4-488A-B1EB-78B0947967D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09" name="Text Box 1">
          <a:extLst>
            <a:ext uri="{FF2B5EF4-FFF2-40B4-BE49-F238E27FC236}">
              <a16:creationId xmlns:a16="http://schemas.microsoft.com/office/drawing/2014/main" id="{484C7B9A-310B-4290-A810-28D3CE9AC34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5692F1F6-FE16-41E3-B56F-1A3E3651708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11" name="Text Box 1">
          <a:extLst>
            <a:ext uri="{FF2B5EF4-FFF2-40B4-BE49-F238E27FC236}">
              <a16:creationId xmlns:a16="http://schemas.microsoft.com/office/drawing/2014/main" id="{26FBAEA9-F67C-43D9-94D7-C70F3700510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12" name="Text Box 1">
          <a:extLst>
            <a:ext uri="{FF2B5EF4-FFF2-40B4-BE49-F238E27FC236}">
              <a16:creationId xmlns:a16="http://schemas.microsoft.com/office/drawing/2014/main" id="{7AE587F9-02E9-44D8-B140-B50AC625817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13" name="Text Box 1">
          <a:extLst>
            <a:ext uri="{FF2B5EF4-FFF2-40B4-BE49-F238E27FC236}">
              <a16:creationId xmlns:a16="http://schemas.microsoft.com/office/drawing/2014/main" id="{A393534F-F1B2-4A4E-A041-B8C6D7CFF62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DB1D564D-32F8-4849-A06A-B273202D3B8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15" name="Text Box 1">
          <a:extLst>
            <a:ext uri="{FF2B5EF4-FFF2-40B4-BE49-F238E27FC236}">
              <a16:creationId xmlns:a16="http://schemas.microsoft.com/office/drawing/2014/main" id="{8A1868AD-34B5-4A0E-873D-5C1A188E309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16" name="Text Box 1">
          <a:extLst>
            <a:ext uri="{FF2B5EF4-FFF2-40B4-BE49-F238E27FC236}">
              <a16:creationId xmlns:a16="http://schemas.microsoft.com/office/drawing/2014/main" id="{577B855E-2BE0-46AD-B7F0-6C6C6B1BA2E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17" name="Text Box 1">
          <a:extLst>
            <a:ext uri="{FF2B5EF4-FFF2-40B4-BE49-F238E27FC236}">
              <a16:creationId xmlns:a16="http://schemas.microsoft.com/office/drawing/2014/main" id="{6FD07256-D4C5-46EE-AAFC-CFBE84A5330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51ED7180-C4B2-4FFF-B2DC-381CDD05725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519" name="Text Box 1">
          <a:extLst>
            <a:ext uri="{FF2B5EF4-FFF2-40B4-BE49-F238E27FC236}">
              <a16:creationId xmlns:a16="http://schemas.microsoft.com/office/drawing/2014/main" id="{883DCBA3-FF0C-41B1-AC8F-1E5A5E55745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520" name="Text Box 1">
          <a:extLst>
            <a:ext uri="{FF2B5EF4-FFF2-40B4-BE49-F238E27FC236}">
              <a16:creationId xmlns:a16="http://schemas.microsoft.com/office/drawing/2014/main" id="{06CA85DF-15BD-4C6C-A6C7-792913D1071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521" name="Text Box 1">
          <a:extLst>
            <a:ext uri="{FF2B5EF4-FFF2-40B4-BE49-F238E27FC236}">
              <a16:creationId xmlns:a16="http://schemas.microsoft.com/office/drawing/2014/main" id="{C12B2D0E-8C00-4F8A-B389-5801AF608DD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86BA857B-F142-45CB-8A44-540B0E0B227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23" name="Text Box 1">
          <a:extLst>
            <a:ext uri="{FF2B5EF4-FFF2-40B4-BE49-F238E27FC236}">
              <a16:creationId xmlns:a16="http://schemas.microsoft.com/office/drawing/2014/main" id="{8D68393E-6197-45D5-8E62-9A8B1E6A08A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24" name="Text Box 1">
          <a:extLst>
            <a:ext uri="{FF2B5EF4-FFF2-40B4-BE49-F238E27FC236}">
              <a16:creationId xmlns:a16="http://schemas.microsoft.com/office/drawing/2014/main" id="{4AAC1CA4-66E6-458C-9BFE-F63AA01A551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25" name="Text Box 1">
          <a:extLst>
            <a:ext uri="{FF2B5EF4-FFF2-40B4-BE49-F238E27FC236}">
              <a16:creationId xmlns:a16="http://schemas.microsoft.com/office/drawing/2014/main" id="{880AE80A-90FC-4621-B636-CAF1B1AA96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4FE12A94-0797-4C5F-A532-81F9C13A77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27" name="Text Box 1">
          <a:extLst>
            <a:ext uri="{FF2B5EF4-FFF2-40B4-BE49-F238E27FC236}">
              <a16:creationId xmlns:a16="http://schemas.microsoft.com/office/drawing/2014/main" id="{2CA72AD9-684A-44BB-8E69-099BE83A58E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28" name="Text Box 1">
          <a:extLst>
            <a:ext uri="{FF2B5EF4-FFF2-40B4-BE49-F238E27FC236}">
              <a16:creationId xmlns:a16="http://schemas.microsoft.com/office/drawing/2014/main" id="{84F13B7D-DEDD-4BEE-AEF6-0410909B4B8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29" name="Text Box 1">
          <a:extLst>
            <a:ext uri="{FF2B5EF4-FFF2-40B4-BE49-F238E27FC236}">
              <a16:creationId xmlns:a16="http://schemas.microsoft.com/office/drawing/2014/main" id="{08EED0E7-BAA5-4EE7-A1D2-F2EAABE52AF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41641EF5-698F-4A9B-A40D-29EF886A914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31" name="Text Box 1">
          <a:extLst>
            <a:ext uri="{FF2B5EF4-FFF2-40B4-BE49-F238E27FC236}">
              <a16:creationId xmlns:a16="http://schemas.microsoft.com/office/drawing/2014/main" id="{DA1CEF85-AA43-42C7-A5D8-333BB6B7FA8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32" name="Text Box 1">
          <a:extLst>
            <a:ext uri="{FF2B5EF4-FFF2-40B4-BE49-F238E27FC236}">
              <a16:creationId xmlns:a16="http://schemas.microsoft.com/office/drawing/2014/main" id="{6E7384D1-5E43-498D-B402-7A7CF46F32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33" name="Text Box 1">
          <a:extLst>
            <a:ext uri="{FF2B5EF4-FFF2-40B4-BE49-F238E27FC236}">
              <a16:creationId xmlns:a16="http://schemas.microsoft.com/office/drawing/2014/main" id="{AED26006-17C8-4EFC-89EA-7894F95C3B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E9CDDA52-7604-48BA-9D59-75A5135D4F6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35" name="Text Box 1">
          <a:extLst>
            <a:ext uri="{FF2B5EF4-FFF2-40B4-BE49-F238E27FC236}">
              <a16:creationId xmlns:a16="http://schemas.microsoft.com/office/drawing/2014/main" id="{69598256-88BB-49FD-A376-E02A163FA4F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36" name="Text Box 1">
          <a:extLst>
            <a:ext uri="{FF2B5EF4-FFF2-40B4-BE49-F238E27FC236}">
              <a16:creationId xmlns:a16="http://schemas.microsoft.com/office/drawing/2014/main" id="{5179199C-2169-4F8B-9205-9E40C99110B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37" name="Text Box 1">
          <a:extLst>
            <a:ext uri="{FF2B5EF4-FFF2-40B4-BE49-F238E27FC236}">
              <a16:creationId xmlns:a16="http://schemas.microsoft.com/office/drawing/2014/main" id="{24A80DBA-2F61-4A1A-A4BD-86A35C6A95D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2F04A913-0407-4A95-B155-040B5716277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39" name="Text Box 1">
          <a:extLst>
            <a:ext uri="{FF2B5EF4-FFF2-40B4-BE49-F238E27FC236}">
              <a16:creationId xmlns:a16="http://schemas.microsoft.com/office/drawing/2014/main" id="{018699C9-0BE3-459F-AEC4-652957768D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40" name="Text Box 1">
          <a:extLst>
            <a:ext uri="{FF2B5EF4-FFF2-40B4-BE49-F238E27FC236}">
              <a16:creationId xmlns:a16="http://schemas.microsoft.com/office/drawing/2014/main" id="{930E4626-8AD6-4A8F-8176-6AB19B7EC75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41" name="Text Box 1">
          <a:extLst>
            <a:ext uri="{FF2B5EF4-FFF2-40B4-BE49-F238E27FC236}">
              <a16:creationId xmlns:a16="http://schemas.microsoft.com/office/drawing/2014/main" id="{96BC3FCB-A91D-4C96-A751-C9325F40629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4633A2E9-6885-4D97-BA79-6FD10831C1B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43" name="Text Box 1">
          <a:extLst>
            <a:ext uri="{FF2B5EF4-FFF2-40B4-BE49-F238E27FC236}">
              <a16:creationId xmlns:a16="http://schemas.microsoft.com/office/drawing/2014/main" id="{85A7D29F-AE0E-4D24-959C-9153D0E502D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44" name="Text Box 1">
          <a:extLst>
            <a:ext uri="{FF2B5EF4-FFF2-40B4-BE49-F238E27FC236}">
              <a16:creationId xmlns:a16="http://schemas.microsoft.com/office/drawing/2014/main" id="{B65196C5-48E2-428B-A2A3-78C804EE815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45" name="Text Box 1">
          <a:extLst>
            <a:ext uri="{FF2B5EF4-FFF2-40B4-BE49-F238E27FC236}">
              <a16:creationId xmlns:a16="http://schemas.microsoft.com/office/drawing/2014/main" id="{F51546CC-2563-43EA-970A-2C93AA14C41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7BB9B211-8E73-43F9-A126-E2E0A20080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47" name="Text Box 1">
          <a:extLst>
            <a:ext uri="{FF2B5EF4-FFF2-40B4-BE49-F238E27FC236}">
              <a16:creationId xmlns:a16="http://schemas.microsoft.com/office/drawing/2014/main" id="{9554E621-0038-439B-95AA-2C5ECD8B9FA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48" name="Text Box 1">
          <a:extLst>
            <a:ext uri="{FF2B5EF4-FFF2-40B4-BE49-F238E27FC236}">
              <a16:creationId xmlns:a16="http://schemas.microsoft.com/office/drawing/2014/main" id="{F0DAD1FC-F945-4F6C-AF83-04B8CF5DC13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49" name="Text Box 1">
          <a:extLst>
            <a:ext uri="{FF2B5EF4-FFF2-40B4-BE49-F238E27FC236}">
              <a16:creationId xmlns:a16="http://schemas.microsoft.com/office/drawing/2014/main" id="{17D93898-CD00-44B0-836A-BC3EC6FDAE1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55E420DC-F3F7-46D8-B47E-FC0B126FF16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1" name="Text Box 1">
          <a:extLst>
            <a:ext uri="{FF2B5EF4-FFF2-40B4-BE49-F238E27FC236}">
              <a16:creationId xmlns:a16="http://schemas.microsoft.com/office/drawing/2014/main" id="{E05FF328-4B91-470E-8F4D-38843ECD3DE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2" name="Text Box 1">
          <a:extLst>
            <a:ext uri="{FF2B5EF4-FFF2-40B4-BE49-F238E27FC236}">
              <a16:creationId xmlns:a16="http://schemas.microsoft.com/office/drawing/2014/main" id="{905BD506-DD85-4BF2-BAF8-B10BEA92EDB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3" name="Text Box 1">
          <a:extLst>
            <a:ext uri="{FF2B5EF4-FFF2-40B4-BE49-F238E27FC236}">
              <a16:creationId xmlns:a16="http://schemas.microsoft.com/office/drawing/2014/main" id="{75AEDA0C-4F0B-4BAB-8A5C-4C4F656DC1A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9E4EF351-FB7E-41AF-8D05-36F3023472F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5" name="Text Box 1">
          <a:extLst>
            <a:ext uri="{FF2B5EF4-FFF2-40B4-BE49-F238E27FC236}">
              <a16:creationId xmlns:a16="http://schemas.microsoft.com/office/drawing/2014/main" id="{32769BD1-59C9-4884-ACD2-2929A85AA5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6" name="Text Box 1">
          <a:extLst>
            <a:ext uri="{FF2B5EF4-FFF2-40B4-BE49-F238E27FC236}">
              <a16:creationId xmlns:a16="http://schemas.microsoft.com/office/drawing/2014/main" id="{03B9F363-3683-49F5-A67C-0948ED75ED6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7" name="Text Box 1">
          <a:extLst>
            <a:ext uri="{FF2B5EF4-FFF2-40B4-BE49-F238E27FC236}">
              <a16:creationId xmlns:a16="http://schemas.microsoft.com/office/drawing/2014/main" id="{43A3B274-21B6-466C-BC14-6E89BAD29E0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1CCF9BA8-CEB6-47DC-9E3A-95215E3903E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59" name="Text Box 1">
          <a:extLst>
            <a:ext uri="{FF2B5EF4-FFF2-40B4-BE49-F238E27FC236}">
              <a16:creationId xmlns:a16="http://schemas.microsoft.com/office/drawing/2014/main" id="{C56422C3-6750-40B0-B2BA-230AC4BE66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60" name="Text Box 1">
          <a:extLst>
            <a:ext uri="{FF2B5EF4-FFF2-40B4-BE49-F238E27FC236}">
              <a16:creationId xmlns:a16="http://schemas.microsoft.com/office/drawing/2014/main" id="{07807A27-F065-4393-B053-CC654064818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561" name="Text Box 1">
          <a:extLst>
            <a:ext uri="{FF2B5EF4-FFF2-40B4-BE49-F238E27FC236}">
              <a16:creationId xmlns:a16="http://schemas.microsoft.com/office/drawing/2014/main" id="{AEB0BECD-E2A3-4476-A437-F5CA0D347A2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F5C616FC-AC5D-4696-B153-7E276BF8745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63" name="Text Box 1">
          <a:extLst>
            <a:ext uri="{FF2B5EF4-FFF2-40B4-BE49-F238E27FC236}">
              <a16:creationId xmlns:a16="http://schemas.microsoft.com/office/drawing/2014/main" id="{503CE9EC-46AD-43E8-AAB4-B6D90745D6E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64" name="Text Box 1">
          <a:extLst>
            <a:ext uri="{FF2B5EF4-FFF2-40B4-BE49-F238E27FC236}">
              <a16:creationId xmlns:a16="http://schemas.microsoft.com/office/drawing/2014/main" id="{F562A9B2-71BA-4D64-BFA2-7000E0A9A35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65" name="Text Box 1">
          <a:extLst>
            <a:ext uri="{FF2B5EF4-FFF2-40B4-BE49-F238E27FC236}">
              <a16:creationId xmlns:a16="http://schemas.microsoft.com/office/drawing/2014/main" id="{8FB8595A-9D63-461D-AA6C-76B9C14B5B7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353E245C-B1E6-46A0-B49D-3FF9759A4E4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67" name="Text Box 1">
          <a:extLst>
            <a:ext uri="{FF2B5EF4-FFF2-40B4-BE49-F238E27FC236}">
              <a16:creationId xmlns:a16="http://schemas.microsoft.com/office/drawing/2014/main" id="{4C90A5B4-BFAA-46A4-934C-95F3372AEFF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68" name="Text Box 1">
          <a:extLst>
            <a:ext uri="{FF2B5EF4-FFF2-40B4-BE49-F238E27FC236}">
              <a16:creationId xmlns:a16="http://schemas.microsoft.com/office/drawing/2014/main" id="{8F5C64E0-DB2A-4F1C-A49E-4DFEE33C395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69" name="Text Box 1">
          <a:extLst>
            <a:ext uri="{FF2B5EF4-FFF2-40B4-BE49-F238E27FC236}">
              <a16:creationId xmlns:a16="http://schemas.microsoft.com/office/drawing/2014/main" id="{404A6BCF-CC27-4FB7-91D1-054F4AAE182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EB9BE63F-639E-4247-B01C-8579968FC89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71" name="Text Box 1">
          <a:extLst>
            <a:ext uri="{FF2B5EF4-FFF2-40B4-BE49-F238E27FC236}">
              <a16:creationId xmlns:a16="http://schemas.microsoft.com/office/drawing/2014/main" id="{A438849C-6DE0-4B2C-B849-F1B2FE485ED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72" name="Text Box 1">
          <a:extLst>
            <a:ext uri="{FF2B5EF4-FFF2-40B4-BE49-F238E27FC236}">
              <a16:creationId xmlns:a16="http://schemas.microsoft.com/office/drawing/2014/main" id="{7C84C892-CEFA-4FE3-9194-ABF5EF4F17F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73" name="Text Box 1">
          <a:extLst>
            <a:ext uri="{FF2B5EF4-FFF2-40B4-BE49-F238E27FC236}">
              <a16:creationId xmlns:a16="http://schemas.microsoft.com/office/drawing/2014/main" id="{D30B4240-5679-4F60-A517-25E2F6FD235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F32729C8-9183-47A5-8DB0-90E093F7639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75" name="Text Box 1">
          <a:extLst>
            <a:ext uri="{FF2B5EF4-FFF2-40B4-BE49-F238E27FC236}">
              <a16:creationId xmlns:a16="http://schemas.microsoft.com/office/drawing/2014/main" id="{79EE8860-0A0A-4491-ACAF-0A7A0D04C79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76" name="Text Box 1">
          <a:extLst>
            <a:ext uri="{FF2B5EF4-FFF2-40B4-BE49-F238E27FC236}">
              <a16:creationId xmlns:a16="http://schemas.microsoft.com/office/drawing/2014/main" id="{816CEF12-C357-4DB2-A053-75DBC4F302F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77" name="Text Box 1">
          <a:extLst>
            <a:ext uri="{FF2B5EF4-FFF2-40B4-BE49-F238E27FC236}">
              <a16:creationId xmlns:a16="http://schemas.microsoft.com/office/drawing/2014/main" id="{7C263A62-B00B-4066-9943-FEAE4B0AAD0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49768794-4207-4FC7-9A0E-E8A8CC22370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79" name="Text Box 1">
          <a:extLst>
            <a:ext uri="{FF2B5EF4-FFF2-40B4-BE49-F238E27FC236}">
              <a16:creationId xmlns:a16="http://schemas.microsoft.com/office/drawing/2014/main" id="{E021A323-D341-4815-8375-8F63ADBF9F3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80" name="Text Box 1">
          <a:extLst>
            <a:ext uri="{FF2B5EF4-FFF2-40B4-BE49-F238E27FC236}">
              <a16:creationId xmlns:a16="http://schemas.microsoft.com/office/drawing/2014/main" id="{6F4310C9-9309-49D9-B085-20506C34B3D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81" name="Text Box 1">
          <a:extLst>
            <a:ext uri="{FF2B5EF4-FFF2-40B4-BE49-F238E27FC236}">
              <a16:creationId xmlns:a16="http://schemas.microsoft.com/office/drawing/2014/main" id="{53197E49-2042-43C7-8B71-DBE56E7ADC3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88FBDC5F-5C5D-4D27-A908-A9DCC0894D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83" name="Text Box 1">
          <a:extLst>
            <a:ext uri="{FF2B5EF4-FFF2-40B4-BE49-F238E27FC236}">
              <a16:creationId xmlns:a16="http://schemas.microsoft.com/office/drawing/2014/main" id="{9CC6852F-E43C-4556-A057-3E228D7CB2A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84" name="Text Box 1">
          <a:extLst>
            <a:ext uri="{FF2B5EF4-FFF2-40B4-BE49-F238E27FC236}">
              <a16:creationId xmlns:a16="http://schemas.microsoft.com/office/drawing/2014/main" id="{0738DA30-CED6-4D23-B6B3-2E16B83E5D5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85" name="Text Box 1">
          <a:extLst>
            <a:ext uri="{FF2B5EF4-FFF2-40B4-BE49-F238E27FC236}">
              <a16:creationId xmlns:a16="http://schemas.microsoft.com/office/drawing/2014/main" id="{FA5994E6-CFA6-4BB8-A2E9-AFCBAB1AD1A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A75CCFD1-8913-4268-8B11-7B890ACD269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87" name="Text Box 1">
          <a:extLst>
            <a:ext uri="{FF2B5EF4-FFF2-40B4-BE49-F238E27FC236}">
              <a16:creationId xmlns:a16="http://schemas.microsoft.com/office/drawing/2014/main" id="{073A44E1-800A-4760-9807-3511788FC0A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88" name="Text Box 1">
          <a:extLst>
            <a:ext uri="{FF2B5EF4-FFF2-40B4-BE49-F238E27FC236}">
              <a16:creationId xmlns:a16="http://schemas.microsoft.com/office/drawing/2014/main" id="{B761CE5E-8DC7-410C-A6B3-FBA143EE94C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89" name="Text Box 1">
          <a:extLst>
            <a:ext uri="{FF2B5EF4-FFF2-40B4-BE49-F238E27FC236}">
              <a16:creationId xmlns:a16="http://schemas.microsoft.com/office/drawing/2014/main" id="{8E43415C-6247-4133-A825-BE10F294472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CBED6320-1523-4C90-8FA4-6AC89AFE5CA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91" name="Text Box 1">
          <a:extLst>
            <a:ext uri="{FF2B5EF4-FFF2-40B4-BE49-F238E27FC236}">
              <a16:creationId xmlns:a16="http://schemas.microsoft.com/office/drawing/2014/main" id="{BDAD288A-0271-4DC7-822F-D3AE17A7D50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92" name="Text Box 1">
          <a:extLst>
            <a:ext uri="{FF2B5EF4-FFF2-40B4-BE49-F238E27FC236}">
              <a16:creationId xmlns:a16="http://schemas.microsoft.com/office/drawing/2014/main" id="{ADF2F33B-D318-4E6A-BAA2-82729713003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93" name="Text Box 1">
          <a:extLst>
            <a:ext uri="{FF2B5EF4-FFF2-40B4-BE49-F238E27FC236}">
              <a16:creationId xmlns:a16="http://schemas.microsoft.com/office/drawing/2014/main" id="{4EBE7365-411C-453C-B685-6BDC6DB29E8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51DE43A2-7B8E-4192-9B65-8F751FFF7F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95" name="Text Box 1">
          <a:extLst>
            <a:ext uri="{FF2B5EF4-FFF2-40B4-BE49-F238E27FC236}">
              <a16:creationId xmlns:a16="http://schemas.microsoft.com/office/drawing/2014/main" id="{E369B07E-AA5F-4496-AB07-B97DA0E8AA5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596" name="Text Box 1">
          <a:extLst>
            <a:ext uri="{FF2B5EF4-FFF2-40B4-BE49-F238E27FC236}">
              <a16:creationId xmlns:a16="http://schemas.microsoft.com/office/drawing/2014/main" id="{CD590311-3B84-4E4C-B553-DA99B16B60D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597" name="Text Box 1">
          <a:extLst>
            <a:ext uri="{FF2B5EF4-FFF2-40B4-BE49-F238E27FC236}">
              <a16:creationId xmlns:a16="http://schemas.microsoft.com/office/drawing/2014/main" id="{D4356A83-CCA7-480F-8CAD-2FC824C80FD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4CE0A51D-F788-4CD8-BE18-6820B7DC65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599" name="Text Box 1">
          <a:extLst>
            <a:ext uri="{FF2B5EF4-FFF2-40B4-BE49-F238E27FC236}">
              <a16:creationId xmlns:a16="http://schemas.microsoft.com/office/drawing/2014/main" id="{1FDAA21D-5A6E-4CAC-AEA3-A9FF98F9FAC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00" name="Text Box 1">
          <a:extLst>
            <a:ext uri="{FF2B5EF4-FFF2-40B4-BE49-F238E27FC236}">
              <a16:creationId xmlns:a16="http://schemas.microsoft.com/office/drawing/2014/main" id="{6CC8ECA4-CEA4-4CBC-9FAE-0448FDAFA59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01" name="Text Box 1">
          <a:extLst>
            <a:ext uri="{FF2B5EF4-FFF2-40B4-BE49-F238E27FC236}">
              <a16:creationId xmlns:a16="http://schemas.microsoft.com/office/drawing/2014/main" id="{BAC9301D-A644-4206-95E4-D96361568B3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8D2B3808-366A-4DA2-99CD-21B0D8F98BB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03" name="Text Box 1">
          <a:extLst>
            <a:ext uri="{FF2B5EF4-FFF2-40B4-BE49-F238E27FC236}">
              <a16:creationId xmlns:a16="http://schemas.microsoft.com/office/drawing/2014/main" id="{00055468-4004-41B8-974B-433EC0FE41E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04" name="Text Box 1">
          <a:extLst>
            <a:ext uri="{FF2B5EF4-FFF2-40B4-BE49-F238E27FC236}">
              <a16:creationId xmlns:a16="http://schemas.microsoft.com/office/drawing/2014/main" id="{EDD447BC-A0E5-4595-A3C7-99D73DE96B7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05" name="Text Box 1">
          <a:extLst>
            <a:ext uri="{FF2B5EF4-FFF2-40B4-BE49-F238E27FC236}">
              <a16:creationId xmlns:a16="http://schemas.microsoft.com/office/drawing/2014/main" id="{0368B29C-7ECA-4FCA-B4B5-C8139CF5F8E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FD14FDB1-D73C-4FD3-82FA-49A4FAF3DBF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07" name="Text Box 1">
          <a:extLst>
            <a:ext uri="{FF2B5EF4-FFF2-40B4-BE49-F238E27FC236}">
              <a16:creationId xmlns:a16="http://schemas.microsoft.com/office/drawing/2014/main" id="{386BE3BE-FFE9-4539-A8FD-06DE3F28787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08" name="Text Box 1">
          <a:extLst>
            <a:ext uri="{FF2B5EF4-FFF2-40B4-BE49-F238E27FC236}">
              <a16:creationId xmlns:a16="http://schemas.microsoft.com/office/drawing/2014/main" id="{96AB8049-1BB4-41D2-9912-5533D7FE734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09" name="Text Box 1">
          <a:extLst>
            <a:ext uri="{FF2B5EF4-FFF2-40B4-BE49-F238E27FC236}">
              <a16:creationId xmlns:a16="http://schemas.microsoft.com/office/drawing/2014/main" id="{C3352BA5-1885-41E8-9568-C41EE56063B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49580DFB-A6D5-4278-AA05-656BBC21F19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11" name="Text Box 1">
          <a:extLst>
            <a:ext uri="{FF2B5EF4-FFF2-40B4-BE49-F238E27FC236}">
              <a16:creationId xmlns:a16="http://schemas.microsoft.com/office/drawing/2014/main" id="{D17A0DA7-F3BF-43F3-8245-F11884F2147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12" name="Text Box 1">
          <a:extLst>
            <a:ext uri="{FF2B5EF4-FFF2-40B4-BE49-F238E27FC236}">
              <a16:creationId xmlns:a16="http://schemas.microsoft.com/office/drawing/2014/main" id="{14D82F4A-C821-4113-AD4A-B09B1CB45D5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13" name="Text Box 1">
          <a:extLst>
            <a:ext uri="{FF2B5EF4-FFF2-40B4-BE49-F238E27FC236}">
              <a16:creationId xmlns:a16="http://schemas.microsoft.com/office/drawing/2014/main" id="{8CFF2196-1BCB-4F74-A8AB-028064381C8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8DC77072-9835-4AC9-B936-3B3E9FAAC2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15" name="Text Box 1">
          <a:extLst>
            <a:ext uri="{FF2B5EF4-FFF2-40B4-BE49-F238E27FC236}">
              <a16:creationId xmlns:a16="http://schemas.microsoft.com/office/drawing/2014/main" id="{7A112F8F-F4EB-40CC-9799-C7826D76C44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16" name="Text Box 1">
          <a:extLst>
            <a:ext uri="{FF2B5EF4-FFF2-40B4-BE49-F238E27FC236}">
              <a16:creationId xmlns:a16="http://schemas.microsoft.com/office/drawing/2014/main" id="{142C1056-ABA4-4952-B521-FE49D515FE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17" name="Text Box 1">
          <a:extLst>
            <a:ext uri="{FF2B5EF4-FFF2-40B4-BE49-F238E27FC236}">
              <a16:creationId xmlns:a16="http://schemas.microsoft.com/office/drawing/2014/main" id="{C9097847-18D1-4657-AE60-6A329D104A0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6449952F-CF8A-4401-BC4E-BE01686EF94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19" name="Text Box 1">
          <a:extLst>
            <a:ext uri="{FF2B5EF4-FFF2-40B4-BE49-F238E27FC236}">
              <a16:creationId xmlns:a16="http://schemas.microsoft.com/office/drawing/2014/main" id="{B1ECFBA1-1881-4337-A3DD-5C9FDB218BD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20" name="Text Box 1">
          <a:extLst>
            <a:ext uri="{FF2B5EF4-FFF2-40B4-BE49-F238E27FC236}">
              <a16:creationId xmlns:a16="http://schemas.microsoft.com/office/drawing/2014/main" id="{FB3ABD41-ADBF-4A2E-8663-BAEC9DC396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21" name="Text Box 1">
          <a:extLst>
            <a:ext uri="{FF2B5EF4-FFF2-40B4-BE49-F238E27FC236}">
              <a16:creationId xmlns:a16="http://schemas.microsoft.com/office/drawing/2014/main" id="{E3D922AC-560F-4E82-84C0-8E151769D0F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771FA361-84DC-4CF9-8D3B-E9778F6722C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23" name="Text Box 1">
          <a:extLst>
            <a:ext uri="{FF2B5EF4-FFF2-40B4-BE49-F238E27FC236}">
              <a16:creationId xmlns:a16="http://schemas.microsoft.com/office/drawing/2014/main" id="{7E580B56-7FBF-418D-A37E-37853F1ABC7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24" name="Text Box 1">
          <a:extLst>
            <a:ext uri="{FF2B5EF4-FFF2-40B4-BE49-F238E27FC236}">
              <a16:creationId xmlns:a16="http://schemas.microsoft.com/office/drawing/2014/main" id="{34674842-6071-4CB9-8804-7AE2E95D00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25" name="Text Box 1">
          <a:extLst>
            <a:ext uri="{FF2B5EF4-FFF2-40B4-BE49-F238E27FC236}">
              <a16:creationId xmlns:a16="http://schemas.microsoft.com/office/drawing/2014/main" id="{85301886-EE62-4F0C-BB7A-65B051D4719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C6E47A22-FF70-4361-B803-574C45A2AA7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27" name="Text Box 1">
          <a:extLst>
            <a:ext uri="{FF2B5EF4-FFF2-40B4-BE49-F238E27FC236}">
              <a16:creationId xmlns:a16="http://schemas.microsoft.com/office/drawing/2014/main" id="{CC93B959-9939-4BC4-AAED-562BA40123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28" name="Text Box 1">
          <a:extLst>
            <a:ext uri="{FF2B5EF4-FFF2-40B4-BE49-F238E27FC236}">
              <a16:creationId xmlns:a16="http://schemas.microsoft.com/office/drawing/2014/main" id="{3F476CF9-0ADE-4D52-9FED-BDF6A81F4C1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29" name="Text Box 1">
          <a:extLst>
            <a:ext uri="{FF2B5EF4-FFF2-40B4-BE49-F238E27FC236}">
              <a16:creationId xmlns:a16="http://schemas.microsoft.com/office/drawing/2014/main" id="{8529051F-D2D7-4F63-AABD-82F4E3D7449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1A7CCCC4-B4E8-464F-9BD1-5C5228959E1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31" name="Text Box 1">
          <a:extLst>
            <a:ext uri="{FF2B5EF4-FFF2-40B4-BE49-F238E27FC236}">
              <a16:creationId xmlns:a16="http://schemas.microsoft.com/office/drawing/2014/main" id="{3467D485-493C-4BA5-8ECA-7F59CD83C9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32" name="Text Box 1">
          <a:extLst>
            <a:ext uri="{FF2B5EF4-FFF2-40B4-BE49-F238E27FC236}">
              <a16:creationId xmlns:a16="http://schemas.microsoft.com/office/drawing/2014/main" id="{20096A98-8EC9-483C-8266-60651F3278C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33" name="Text Box 1">
          <a:extLst>
            <a:ext uri="{FF2B5EF4-FFF2-40B4-BE49-F238E27FC236}">
              <a16:creationId xmlns:a16="http://schemas.microsoft.com/office/drawing/2014/main" id="{261EDAE7-11EB-4984-A3B7-1A75A419146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C6DED0C3-224C-4A37-AB72-5887BCEED43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35" name="Text Box 1">
          <a:extLst>
            <a:ext uri="{FF2B5EF4-FFF2-40B4-BE49-F238E27FC236}">
              <a16:creationId xmlns:a16="http://schemas.microsoft.com/office/drawing/2014/main" id="{0A4765E3-0838-4340-A42A-C46F048AF5B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36" name="Text Box 1">
          <a:extLst>
            <a:ext uri="{FF2B5EF4-FFF2-40B4-BE49-F238E27FC236}">
              <a16:creationId xmlns:a16="http://schemas.microsoft.com/office/drawing/2014/main" id="{9C99983F-43C8-47FD-BA8E-D115B8E9FF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37" name="Text Box 1">
          <a:extLst>
            <a:ext uri="{FF2B5EF4-FFF2-40B4-BE49-F238E27FC236}">
              <a16:creationId xmlns:a16="http://schemas.microsoft.com/office/drawing/2014/main" id="{2B7B769B-8C78-43C9-A8C0-D99382E3D4F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A4C27CFD-C726-4CC2-A6CB-068143AAE1D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39" name="Text Box 1">
          <a:extLst>
            <a:ext uri="{FF2B5EF4-FFF2-40B4-BE49-F238E27FC236}">
              <a16:creationId xmlns:a16="http://schemas.microsoft.com/office/drawing/2014/main" id="{F9A044F9-39FC-4C77-AA30-A2F1E7E675D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40" name="Text Box 1">
          <a:extLst>
            <a:ext uri="{FF2B5EF4-FFF2-40B4-BE49-F238E27FC236}">
              <a16:creationId xmlns:a16="http://schemas.microsoft.com/office/drawing/2014/main" id="{8D705738-FED1-41BC-A8BB-C7A86D947BF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41" name="Text Box 1">
          <a:extLst>
            <a:ext uri="{FF2B5EF4-FFF2-40B4-BE49-F238E27FC236}">
              <a16:creationId xmlns:a16="http://schemas.microsoft.com/office/drawing/2014/main" id="{409A3C68-348B-425B-9653-DC9680FDD35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0C283BA2-BE44-4B00-B72B-B49AFB1F07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43" name="Text Box 1">
          <a:extLst>
            <a:ext uri="{FF2B5EF4-FFF2-40B4-BE49-F238E27FC236}">
              <a16:creationId xmlns:a16="http://schemas.microsoft.com/office/drawing/2014/main" id="{5831CEC1-F466-4129-9B31-1CA39ACC5FE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44" name="Text Box 1">
          <a:extLst>
            <a:ext uri="{FF2B5EF4-FFF2-40B4-BE49-F238E27FC236}">
              <a16:creationId xmlns:a16="http://schemas.microsoft.com/office/drawing/2014/main" id="{2A34830E-F957-4ACA-A9A6-700566AA15F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45" name="Text Box 1">
          <a:extLst>
            <a:ext uri="{FF2B5EF4-FFF2-40B4-BE49-F238E27FC236}">
              <a16:creationId xmlns:a16="http://schemas.microsoft.com/office/drawing/2014/main" id="{E8E4B7B8-E292-4E06-A47B-4A0F0D8374C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12D371CB-0DEE-4EC7-958A-FDAC20CF73A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47" name="Text Box 1">
          <a:extLst>
            <a:ext uri="{FF2B5EF4-FFF2-40B4-BE49-F238E27FC236}">
              <a16:creationId xmlns:a16="http://schemas.microsoft.com/office/drawing/2014/main" id="{C18C1827-0A47-435F-BC46-3C67B0FFAD8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48" name="Text Box 1">
          <a:extLst>
            <a:ext uri="{FF2B5EF4-FFF2-40B4-BE49-F238E27FC236}">
              <a16:creationId xmlns:a16="http://schemas.microsoft.com/office/drawing/2014/main" id="{45877CF1-48AC-4B6F-A26C-880A9880B56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49" name="Text Box 1">
          <a:extLst>
            <a:ext uri="{FF2B5EF4-FFF2-40B4-BE49-F238E27FC236}">
              <a16:creationId xmlns:a16="http://schemas.microsoft.com/office/drawing/2014/main" id="{5893E679-0E9D-4D9E-93CA-6075230783B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87717C51-EE24-4495-9091-D777BB9DBAB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51" name="Text Box 1">
          <a:extLst>
            <a:ext uri="{FF2B5EF4-FFF2-40B4-BE49-F238E27FC236}">
              <a16:creationId xmlns:a16="http://schemas.microsoft.com/office/drawing/2014/main" id="{721ED5C0-78DA-4C05-B90B-E363D77EC04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52" name="Text Box 1">
          <a:extLst>
            <a:ext uri="{FF2B5EF4-FFF2-40B4-BE49-F238E27FC236}">
              <a16:creationId xmlns:a16="http://schemas.microsoft.com/office/drawing/2014/main" id="{694C4F5E-E7D1-4F6D-ACEB-612A943E35B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53" name="Text Box 1">
          <a:extLst>
            <a:ext uri="{FF2B5EF4-FFF2-40B4-BE49-F238E27FC236}">
              <a16:creationId xmlns:a16="http://schemas.microsoft.com/office/drawing/2014/main" id="{E80362DC-66C3-4F76-A9EA-F20770F9318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5018FA62-0596-41E9-8645-B2B01618242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55" name="Text Box 1">
          <a:extLst>
            <a:ext uri="{FF2B5EF4-FFF2-40B4-BE49-F238E27FC236}">
              <a16:creationId xmlns:a16="http://schemas.microsoft.com/office/drawing/2014/main" id="{0C743F72-FCB2-42DB-8D88-EADE72B3BB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56" name="Text Box 1">
          <a:extLst>
            <a:ext uri="{FF2B5EF4-FFF2-40B4-BE49-F238E27FC236}">
              <a16:creationId xmlns:a16="http://schemas.microsoft.com/office/drawing/2014/main" id="{F26A8398-9653-4325-A32A-A3631B8DAE3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57" name="Text Box 1">
          <a:extLst>
            <a:ext uri="{FF2B5EF4-FFF2-40B4-BE49-F238E27FC236}">
              <a16:creationId xmlns:a16="http://schemas.microsoft.com/office/drawing/2014/main" id="{93665362-EA2F-4AAA-9859-60020CFDCDC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83BD1AE5-247F-4D83-A2EA-C857339445A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59" name="Text Box 1">
          <a:extLst>
            <a:ext uri="{FF2B5EF4-FFF2-40B4-BE49-F238E27FC236}">
              <a16:creationId xmlns:a16="http://schemas.microsoft.com/office/drawing/2014/main" id="{84189E54-4067-48FD-B4DD-A3C82D82914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60" name="Text Box 1">
          <a:extLst>
            <a:ext uri="{FF2B5EF4-FFF2-40B4-BE49-F238E27FC236}">
              <a16:creationId xmlns:a16="http://schemas.microsoft.com/office/drawing/2014/main" id="{8E5B23F0-EC1A-4273-B129-E0F3E6E0C6A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61" name="Text Box 1">
          <a:extLst>
            <a:ext uri="{FF2B5EF4-FFF2-40B4-BE49-F238E27FC236}">
              <a16:creationId xmlns:a16="http://schemas.microsoft.com/office/drawing/2014/main" id="{70B8B9A3-37B5-4416-99C0-76C03DA42DC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29DB983E-82AC-430C-AFDD-B86A81133E5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63" name="Text Box 1">
          <a:extLst>
            <a:ext uri="{FF2B5EF4-FFF2-40B4-BE49-F238E27FC236}">
              <a16:creationId xmlns:a16="http://schemas.microsoft.com/office/drawing/2014/main" id="{20204F20-020D-44CD-BE3E-A66F90C5837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64" name="Text Box 1">
          <a:extLst>
            <a:ext uri="{FF2B5EF4-FFF2-40B4-BE49-F238E27FC236}">
              <a16:creationId xmlns:a16="http://schemas.microsoft.com/office/drawing/2014/main" id="{C52A5028-C1BB-4A95-84E8-0A4136C11D2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65" name="Text Box 1">
          <a:extLst>
            <a:ext uri="{FF2B5EF4-FFF2-40B4-BE49-F238E27FC236}">
              <a16:creationId xmlns:a16="http://schemas.microsoft.com/office/drawing/2014/main" id="{5D01482B-C957-4167-86B9-B59D3373C66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72F209AD-1B05-466F-959D-4F50F2EA8F6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67" name="Text Box 1">
          <a:extLst>
            <a:ext uri="{FF2B5EF4-FFF2-40B4-BE49-F238E27FC236}">
              <a16:creationId xmlns:a16="http://schemas.microsoft.com/office/drawing/2014/main" id="{07A8C4E8-76FD-4A77-A5FC-88F989C917A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68" name="Text Box 1">
          <a:extLst>
            <a:ext uri="{FF2B5EF4-FFF2-40B4-BE49-F238E27FC236}">
              <a16:creationId xmlns:a16="http://schemas.microsoft.com/office/drawing/2014/main" id="{37CA450D-70E1-453D-A520-3207457FA72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69" name="Text Box 1">
          <a:extLst>
            <a:ext uri="{FF2B5EF4-FFF2-40B4-BE49-F238E27FC236}">
              <a16:creationId xmlns:a16="http://schemas.microsoft.com/office/drawing/2014/main" id="{1BC025C2-BB11-4056-9EB7-E7BD02FCF0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C68EEBCA-3FED-42BA-B146-E0028C7B139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71" name="Text Box 1">
          <a:extLst>
            <a:ext uri="{FF2B5EF4-FFF2-40B4-BE49-F238E27FC236}">
              <a16:creationId xmlns:a16="http://schemas.microsoft.com/office/drawing/2014/main" id="{008A2BC0-3BC8-4C6F-9B58-54BBA1878EF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72" name="Text Box 1">
          <a:extLst>
            <a:ext uri="{FF2B5EF4-FFF2-40B4-BE49-F238E27FC236}">
              <a16:creationId xmlns:a16="http://schemas.microsoft.com/office/drawing/2014/main" id="{493742CC-2CD0-4DF7-A00B-C2F982B1FF4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673" name="Text Box 1">
          <a:extLst>
            <a:ext uri="{FF2B5EF4-FFF2-40B4-BE49-F238E27FC236}">
              <a16:creationId xmlns:a16="http://schemas.microsoft.com/office/drawing/2014/main" id="{E886CA1B-2C0A-4D25-844A-68291A6B2C3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A5BFC39F-D1E6-4FC2-B586-97D3105B70C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75" name="Text Box 1">
          <a:extLst>
            <a:ext uri="{FF2B5EF4-FFF2-40B4-BE49-F238E27FC236}">
              <a16:creationId xmlns:a16="http://schemas.microsoft.com/office/drawing/2014/main" id="{D071A226-4850-4367-82EB-1467368603F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76" name="Text Box 1">
          <a:extLst>
            <a:ext uri="{FF2B5EF4-FFF2-40B4-BE49-F238E27FC236}">
              <a16:creationId xmlns:a16="http://schemas.microsoft.com/office/drawing/2014/main" id="{8C7F388B-2875-4EF1-847D-39B6B553C45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77" name="Text Box 1">
          <a:extLst>
            <a:ext uri="{FF2B5EF4-FFF2-40B4-BE49-F238E27FC236}">
              <a16:creationId xmlns:a16="http://schemas.microsoft.com/office/drawing/2014/main" id="{AB8731DC-F8E3-4F6A-9146-D786B02A5ED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41AF8FA1-EB20-4D2C-9EDA-F461F3352A3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79" name="Text Box 1">
          <a:extLst>
            <a:ext uri="{FF2B5EF4-FFF2-40B4-BE49-F238E27FC236}">
              <a16:creationId xmlns:a16="http://schemas.microsoft.com/office/drawing/2014/main" id="{698BCC78-F2D6-4871-B699-48A4B5365B2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80" name="Text Box 1">
          <a:extLst>
            <a:ext uri="{FF2B5EF4-FFF2-40B4-BE49-F238E27FC236}">
              <a16:creationId xmlns:a16="http://schemas.microsoft.com/office/drawing/2014/main" id="{770B8715-B3B1-4F96-A93C-0A2AA8F61C5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81" name="Text Box 1">
          <a:extLst>
            <a:ext uri="{FF2B5EF4-FFF2-40B4-BE49-F238E27FC236}">
              <a16:creationId xmlns:a16="http://schemas.microsoft.com/office/drawing/2014/main" id="{DA730898-C338-4CD2-8289-C672BCAC54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543C373C-8135-46AD-9BA0-0B24AEF1E78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83" name="Text Box 1">
          <a:extLst>
            <a:ext uri="{FF2B5EF4-FFF2-40B4-BE49-F238E27FC236}">
              <a16:creationId xmlns:a16="http://schemas.microsoft.com/office/drawing/2014/main" id="{759B461D-EA54-4D36-A750-F93E50C4B6C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84" name="Text Box 1">
          <a:extLst>
            <a:ext uri="{FF2B5EF4-FFF2-40B4-BE49-F238E27FC236}">
              <a16:creationId xmlns:a16="http://schemas.microsoft.com/office/drawing/2014/main" id="{255D7D86-CE6D-491E-B184-AB534A673BE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85" name="Text Box 1">
          <a:extLst>
            <a:ext uri="{FF2B5EF4-FFF2-40B4-BE49-F238E27FC236}">
              <a16:creationId xmlns:a16="http://schemas.microsoft.com/office/drawing/2014/main" id="{F5B47104-0A5E-458E-B16D-2C2D7EB833A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94911741-45B0-432E-84EB-B91C89A6F24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87" name="Text Box 1">
          <a:extLst>
            <a:ext uri="{FF2B5EF4-FFF2-40B4-BE49-F238E27FC236}">
              <a16:creationId xmlns:a16="http://schemas.microsoft.com/office/drawing/2014/main" id="{D01970AF-92AF-4684-ADEC-E5F053298B1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7ECED327-9E8E-4B00-8F3D-FB2CF8400A2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89" name="Text Box 1">
          <a:extLst>
            <a:ext uri="{FF2B5EF4-FFF2-40B4-BE49-F238E27FC236}">
              <a16:creationId xmlns:a16="http://schemas.microsoft.com/office/drawing/2014/main" id="{A3CF5EF1-B956-4941-A9E6-F296E19DF2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36E65AA0-1ED1-45C8-ABFC-8E09B361506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91" name="Text Box 1">
          <a:extLst>
            <a:ext uri="{FF2B5EF4-FFF2-40B4-BE49-F238E27FC236}">
              <a16:creationId xmlns:a16="http://schemas.microsoft.com/office/drawing/2014/main" id="{425238B2-AA24-4796-A530-A175EA0708D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692" name="Text Box 1">
          <a:extLst>
            <a:ext uri="{FF2B5EF4-FFF2-40B4-BE49-F238E27FC236}">
              <a16:creationId xmlns:a16="http://schemas.microsoft.com/office/drawing/2014/main" id="{78B7B613-DBCD-45EF-82A0-90ECB4B448A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693" name="Text Box 1">
          <a:extLst>
            <a:ext uri="{FF2B5EF4-FFF2-40B4-BE49-F238E27FC236}">
              <a16:creationId xmlns:a16="http://schemas.microsoft.com/office/drawing/2014/main" id="{97A76DF7-4DF8-43D6-B81E-ED4C4DD6E2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125ECB8C-5061-48C3-84F3-A8AB2AA776F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95" name="Text Box 1">
          <a:extLst>
            <a:ext uri="{FF2B5EF4-FFF2-40B4-BE49-F238E27FC236}">
              <a16:creationId xmlns:a16="http://schemas.microsoft.com/office/drawing/2014/main" id="{CB751621-D549-4CD4-9275-87AFB69833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96" name="Text Box 1">
          <a:extLst>
            <a:ext uri="{FF2B5EF4-FFF2-40B4-BE49-F238E27FC236}">
              <a16:creationId xmlns:a16="http://schemas.microsoft.com/office/drawing/2014/main" id="{2633D143-A44E-4346-BC04-378F55A55B5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697" name="Text Box 1">
          <a:extLst>
            <a:ext uri="{FF2B5EF4-FFF2-40B4-BE49-F238E27FC236}">
              <a16:creationId xmlns:a16="http://schemas.microsoft.com/office/drawing/2014/main" id="{4EABD41B-3CE5-4DC8-98AD-0890E093C07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B7E165E5-07EC-456C-A78D-B8B43D7C13E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699" name="Text Box 1">
          <a:extLst>
            <a:ext uri="{FF2B5EF4-FFF2-40B4-BE49-F238E27FC236}">
              <a16:creationId xmlns:a16="http://schemas.microsoft.com/office/drawing/2014/main" id="{5A8AFEAE-C430-4DE1-9825-235B42FC507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0" name="Text Box 1">
          <a:extLst>
            <a:ext uri="{FF2B5EF4-FFF2-40B4-BE49-F238E27FC236}">
              <a16:creationId xmlns:a16="http://schemas.microsoft.com/office/drawing/2014/main" id="{0B4821F2-34B2-45A3-8101-229361EA5F9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1" name="Text Box 1">
          <a:extLst>
            <a:ext uri="{FF2B5EF4-FFF2-40B4-BE49-F238E27FC236}">
              <a16:creationId xmlns:a16="http://schemas.microsoft.com/office/drawing/2014/main" id="{2A091AA4-C2B9-40BE-9BDB-4BFBEDFD8FC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401A2C53-974B-4D06-AC8B-8AEA01DEAC1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3" name="Text Box 1">
          <a:extLst>
            <a:ext uri="{FF2B5EF4-FFF2-40B4-BE49-F238E27FC236}">
              <a16:creationId xmlns:a16="http://schemas.microsoft.com/office/drawing/2014/main" id="{ABF955B8-71E2-46B4-A382-286270DF0B7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4" name="Text Box 1">
          <a:extLst>
            <a:ext uri="{FF2B5EF4-FFF2-40B4-BE49-F238E27FC236}">
              <a16:creationId xmlns:a16="http://schemas.microsoft.com/office/drawing/2014/main" id="{1C7771FD-3981-41A1-9357-0B55553CD09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5" name="Text Box 1">
          <a:extLst>
            <a:ext uri="{FF2B5EF4-FFF2-40B4-BE49-F238E27FC236}">
              <a16:creationId xmlns:a16="http://schemas.microsoft.com/office/drawing/2014/main" id="{A4CCE207-AB10-4A6F-8CB3-D9CD087A12C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81203242-C0DC-4A46-ABC8-535E97A351C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7" name="Text Box 1">
          <a:extLst>
            <a:ext uri="{FF2B5EF4-FFF2-40B4-BE49-F238E27FC236}">
              <a16:creationId xmlns:a16="http://schemas.microsoft.com/office/drawing/2014/main" id="{258F5E0A-03E5-4EC6-892C-5350CEF2F09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8" name="Text Box 1">
          <a:extLst>
            <a:ext uri="{FF2B5EF4-FFF2-40B4-BE49-F238E27FC236}">
              <a16:creationId xmlns:a16="http://schemas.microsoft.com/office/drawing/2014/main" id="{A73E9DAE-10B3-4273-82D8-46358592B62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09" name="Text Box 1">
          <a:extLst>
            <a:ext uri="{FF2B5EF4-FFF2-40B4-BE49-F238E27FC236}">
              <a16:creationId xmlns:a16="http://schemas.microsoft.com/office/drawing/2014/main" id="{C18B2196-4EB1-4633-A8B1-E185E34019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D5C7CA29-D503-4D6A-BEAF-DA49A687B01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11" name="Text Box 1">
          <a:extLst>
            <a:ext uri="{FF2B5EF4-FFF2-40B4-BE49-F238E27FC236}">
              <a16:creationId xmlns:a16="http://schemas.microsoft.com/office/drawing/2014/main" id="{BF639318-F3E1-4CE1-AB9A-A261BD68E89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12" name="Text Box 1">
          <a:extLst>
            <a:ext uri="{FF2B5EF4-FFF2-40B4-BE49-F238E27FC236}">
              <a16:creationId xmlns:a16="http://schemas.microsoft.com/office/drawing/2014/main" id="{791DC4BB-0875-4B46-B2CA-2A844E19717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13" name="Text Box 1">
          <a:extLst>
            <a:ext uri="{FF2B5EF4-FFF2-40B4-BE49-F238E27FC236}">
              <a16:creationId xmlns:a16="http://schemas.microsoft.com/office/drawing/2014/main" id="{1DDD8F9E-03ED-49E0-8D98-82B958BA6B1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905722BA-BF55-4C49-86C6-16E5C5166E1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15" name="Text Box 1">
          <a:extLst>
            <a:ext uri="{FF2B5EF4-FFF2-40B4-BE49-F238E27FC236}">
              <a16:creationId xmlns:a16="http://schemas.microsoft.com/office/drawing/2014/main" id="{5102FF6C-F309-4584-A875-10FE74DD025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16" name="Text Box 1">
          <a:extLst>
            <a:ext uri="{FF2B5EF4-FFF2-40B4-BE49-F238E27FC236}">
              <a16:creationId xmlns:a16="http://schemas.microsoft.com/office/drawing/2014/main" id="{F0DECA78-0ECA-4712-A48B-1EA1AD0BC8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17" name="Text Box 1">
          <a:extLst>
            <a:ext uri="{FF2B5EF4-FFF2-40B4-BE49-F238E27FC236}">
              <a16:creationId xmlns:a16="http://schemas.microsoft.com/office/drawing/2014/main" id="{EE13FA1B-8D0E-436D-9FED-33C136D408C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D2549C13-962C-4CA8-BAF4-851316D973F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19" name="Text Box 1">
          <a:extLst>
            <a:ext uri="{FF2B5EF4-FFF2-40B4-BE49-F238E27FC236}">
              <a16:creationId xmlns:a16="http://schemas.microsoft.com/office/drawing/2014/main" id="{F292FB32-0D0A-4A79-A402-A88180085FD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20" name="Text Box 1">
          <a:extLst>
            <a:ext uri="{FF2B5EF4-FFF2-40B4-BE49-F238E27FC236}">
              <a16:creationId xmlns:a16="http://schemas.microsoft.com/office/drawing/2014/main" id="{82C1CDAF-9084-4CD0-8D01-2CE18429E46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21" name="Text Box 1">
          <a:extLst>
            <a:ext uri="{FF2B5EF4-FFF2-40B4-BE49-F238E27FC236}">
              <a16:creationId xmlns:a16="http://schemas.microsoft.com/office/drawing/2014/main" id="{733805EF-1F6E-4BA0-9ADB-195229F61E1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E9C51396-3754-456B-A480-887F824DB03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23" name="Text Box 1">
          <a:extLst>
            <a:ext uri="{FF2B5EF4-FFF2-40B4-BE49-F238E27FC236}">
              <a16:creationId xmlns:a16="http://schemas.microsoft.com/office/drawing/2014/main" id="{9D1EEDB7-02B7-4D2E-AE4C-FCDC84B9322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24" name="Text Box 1">
          <a:extLst>
            <a:ext uri="{FF2B5EF4-FFF2-40B4-BE49-F238E27FC236}">
              <a16:creationId xmlns:a16="http://schemas.microsoft.com/office/drawing/2014/main" id="{8C3D4C68-6F88-4EC7-ADE6-A17552E4170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25" name="Text Box 1">
          <a:extLst>
            <a:ext uri="{FF2B5EF4-FFF2-40B4-BE49-F238E27FC236}">
              <a16:creationId xmlns:a16="http://schemas.microsoft.com/office/drawing/2014/main" id="{E2BE48D9-03A0-42D0-A5BA-260F317EFA3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A5DE9C22-7EFC-4A29-8B58-4957810EACD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27" name="Text Box 1">
          <a:extLst>
            <a:ext uri="{FF2B5EF4-FFF2-40B4-BE49-F238E27FC236}">
              <a16:creationId xmlns:a16="http://schemas.microsoft.com/office/drawing/2014/main" id="{D29EFF4D-C5CD-4538-995E-8EEEE482FC6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28" name="Text Box 1">
          <a:extLst>
            <a:ext uri="{FF2B5EF4-FFF2-40B4-BE49-F238E27FC236}">
              <a16:creationId xmlns:a16="http://schemas.microsoft.com/office/drawing/2014/main" id="{6E21A386-72AF-4C9C-8A43-543E60E08C1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29" name="Text Box 1">
          <a:extLst>
            <a:ext uri="{FF2B5EF4-FFF2-40B4-BE49-F238E27FC236}">
              <a16:creationId xmlns:a16="http://schemas.microsoft.com/office/drawing/2014/main" id="{9F30A3E3-E62B-45F1-B1AB-9B92A4F9F67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7605DAC3-2A78-4126-9D54-B57E3DF1E46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31" name="Text Box 1">
          <a:extLst>
            <a:ext uri="{FF2B5EF4-FFF2-40B4-BE49-F238E27FC236}">
              <a16:creationId xmlns:a16="http://schemas.microsoft.com/office/drawing/2014/main" id="{0D32DBBE-7599-4E69-BD03-F9890133E68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32" name="Text Box 1">
          <a:extLst>
            <a:ext uri="{FF2B5EF4-FFF2-40B4-BE49-F238E27FC236}">
              <a16:creationId xmlns:a16="http://schemas.microsoft.com/office/drawing/2014/main" id="{BB72DCC4-A344-4B43-89A5-C94397CCCC0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33" name="Text Box 1">
          <a:extLst>
            <a:ext uri="{FF2B5EF4-FFF2-40B4-BE49-F238E27FC236}">
              <a16:creationId xmlns:a16="http://schemas.microsoft.com/office/drawing/2014/main" id="{67B1FD22-700B-49BF-8A9D-1D34CB4E1D0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D623AE24-E1BA-4A9B-97FE-12FC2C93D8D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35" name="Text Box 1">
          <a:extLst>
            <a:ext uri="{FF2B5EF4-FFF2-40B4-BE49-F238E27FC236}">
              <a16:creationId xmlns:a16="http://schemas.microsoft.com/office/drawing/2014/main" id="{416B89F0-64A1-4D93-B306-51E374B835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36" name="Text Box 1">
          <a:extLst>
            <a:ext uri="{FF2B5EF4-FFF2-40B4-BE49-F238E27FC236}">
              <a16:creationId xmlns:a16="http://schemas.microsoft.com/office/drawing/2014/main" id="{90E8BEED-E5C5-4ECF-B158-F29A832B256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37" name="Text Box 1">
          <a:extLst>
            <a:ext uri="{FF2B5EF4-FFF2-40B4-BE49-F238E27FC236}">
              <a16:creationId xmlns:a16="http://schemas.microsoft.com/office/drawing/2014/main" id="{87F7EC68-F75A-4D2F-9868-EC6F1582DFD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BD6ECF09-71EA-41A2-A61B-7501A5A95FF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39" name="Text Box 1">
          <a:extLst>
            <a:ext uri="{FF2B5EF4-FFF2-40B4-BE49-F238E27FC236}">
              <a16:creationId xmlns:a16="http://schemas.microsoft.com/office/drawing/2014/main" id="{48EFBA4E-8006-48D0-8589-01C75CEABE9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40" name="Text Box 1">
          <a:extLst>
            <a:ext uri="{FF2B5EF4-FFF2-40B4-BE49-F238E27FC236}">
              <a16:creationId xmlns:a16="http://schemas.microsoft.com/office/drawing/2014/main" id="{392E3E91-26B1-4F59-B445-55408ABB29D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41" name="Text Box 1">
          <a:extLst>
            <a:ext uri="{FF2B5EF4-FFF2-40B4-BE49-F238E27FC236}">
              <a16:creationId xmlns:a16="http://schemas.microsoft.com/office/drawing/2014/main" id="{25805B45-AD49-4DC9-B061-F343D495ADF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BE2C84DF-D238-4DB0-8B31-37CD0878EC0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43" name="Text Box 1">
          <a:extLst>
            <a:ext uri="{FF2B5EF4-FFF2-40B4-BE49-F238E27FC236}">
              <a16:creationId xmlns:a16="http://schemas.microsoft.com/office/drawing/2014/main" id="{DAFE3681-64C7-4D06-B038-E17701E4E4E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44" name="Text Box 1">
          <a:extLst>
            <a:ext uri="{FF2B5EF4-FFF2-40B4-BE49-F238E27FC236}">
              <a16:creationId xmlns:a16="http://schemas.microsoft.com/office/drawing/2014/main" id="{9FB8F000-DDBB-41D4-A19E-A7E1737AE14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45" name="Text Box 1">
          <a:extLst>
            <a:ext uri="{FF2B5EF4-FFF2-40B4-BE49-F238E27FC236}">
              <a16:creationId xmlns:a16="http://schemas.microsoft.com/office/drawing/2014/main" id="{8814A815-C1FE-4995-B397-CE58DC4CD35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CD39E05E-17E0-4B93-957D-C722E1AFC99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47" name="Text Box 1">
          <a:extLst>
            <a:ext uri="{FF2B5EF4-FFF2-40B4-BE49-F238E27FC236}">
              <a16:creationId xmlns:a16="http://schemas.microsoft.com/office/drawing/2014/main" id="{4E93A903-F304-4F78-8BB9-880DF537121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48" name="Text Box 1">
          <a:extLst>
            <a:ext uri="{FF2B5EF4-FFF2-40B4-BE49-F238E27FC236}">
              <a16:creationId xmlns:a16="http://schemas.microsoft.com/office/drawing/2014/main" id="{F593BC7C-2914-4007-919E-7AA3772A950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49" name="Text Box 1">
          <a:extLst>
            <a:ext uri="{FF2B5EF4-FFF2-40B4-BE49-F238E27FC236}">
              <a16:creationId xmlns:a16="http://schemas.microsoft.com/office/drawing/2014/main" id="{40460F2E-F22B-4A69-A8C2-16F88FC62DB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F2EC4D5C-7B32-46F0-8DFC-8C5A60593D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51" name="Text Box 1">
          <a:extLst>
            <a:ext uri="{FF2B5EF4-FFF2-40B4-BE49-F238E27FC236}">
              <a16:creationId xmlns:a16="http://schemas.microsoft.com/office/drawing/2014/main" id="{3310F528-7D97-435D-A108-70F6F6AFE54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3BB0B6B0-C20F-433B-80AF-46508D4B8B4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53" name="Text Box 1">
          <a:extLst>
            <a:ext uri="{FF2B5EF4-FFF2-40B4-BE49-F238E27FC236}">
              <a16:creationId xmlns:a16="http://schemas.microsoft.com/office/drawing/2014/main" id="{4EA6D0C4-BAE3-4084-A675-FDDCFED40EB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06C3BAD4-59B7-418E-BE86-3D9D50BE7E3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55" name="Text Box 1">
          <a:extLst>
            <a:ext uri="{FF2B5EF4-FFF2-40B4-BE49-F238E27FC236}">
              <a16:creationId xmlns:a16="http://schemas.microsoft.com/office/drawing/2014/main" id="{E72AEBDD-D8A5-4450-B58D-A154ECB3FA7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56" name="Text Box 1">
          <a:extLst>
            <a:ext uri="{FF2B5EF4-FFF2-40B4-BE49-F238E27FC236}">
              <a16:creationId xmlns:a16="http://schemas.microsoft.com/office/drawing/2014/main" id="{181A8DE1-13F6-47C0-83AA-E1D2B2CAF61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57" name="Text Box 1">
          <a:extLst>
            <a:ext uri="{FF2B5EF4-FFF2-40B4-BE49-F238E27FC236}">
              <a16:creationId xmlns:a16="http://schemas.microsoft.com/office/drawing/2014/main" id="{A944A069-D35C-4ACB-8890-1F751DBD285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CD63BEE4-32BF-4A74-90A7-83D2FF8F44E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759" name="Text Box 1">
          <a:extLst>
            <a:ext uri="{FF2B5EF4-FFF2-40B4-BE49-F238E27FC236}">
              <a16:creationId xmlns:a16="http://schemas.microsoft.com/office/drawing/2014/main" id="{D05B97D4-138A-4BFE-AC2C-C9DE46ECEA2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760" name="Text Box 1">
          <a:extLst>
            <a:ext uri="{FF2B5EF4-FFF2-40B4-BE49-F238E27FC236}">
              <a16:creationId xmlns:a16="http://schemas.microsoft.com/office/drawing/2014/main" id="{720ED5CC-8E0F-4839-AA51-DA28E31914D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761" name="Text Box 1">
          <a:extLst>
            <a:ext uri="{FF2B5EF4-FFF2-40B4-BE49-F238E27FC236}">
              <a16:creationId xmlns:a16="http://schemas.microsoft.com/office/drawing/2014/main" id="{1990D99D-519B-4BB0-8196-7659B369813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E8D8A422-E81C-4A71-A9C1-8A281959DDC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63" name="Text Box 1">
          <a:extLst>
            <a:ext uri="{FF2B5EF4-FFF2-40B4-BE49-F238E27FC236}">
              <a16:creationId xmlns:a16="http://schemas.microsoft.com/office/drawing/2014/main" id="{9DF73D22-9E26-4AC6-981D-4C9F82E640E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64" name="Text Box 1">
          <a:extLst>
            <a:ext uri="{FF2B5EF4-FFF2-40B4-BE49-F238E27FC236}">
              <a16:creationId xmlns:a16="http://schemas.microsoft.com/office/drawing/2014/main" id="{46CCDCC4-085A-4F54-9A99-2BBCA353D1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65" name="Text Box 1">
          <a:extLst>
            <a:ext uri="{FF2B5EF4-FFF2-40B4-BE49-F238E27FC236}">
              <a16:creationId xmlns:a16="http://schemas.microsoft.com/office/drawing/2014/main" id="{989EFB60-C0ED-4CF3-B37D-2F99D8A2B6B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22402214-6C98-4B3A-9BE0-F10499F9533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67" name="Text Box 1">
          <a:extLst>
            <a:ext uri="{FF2B5EF4-FFF2-40B4-BE49-F238E27FC236}">
              <a16:creationId xmlns:a16="http://schemas.microsoft.com/office/drawing/2014/main" id="{C60B9A65-8EEC-4E14-83D2-C03010DAC3F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68" name="Text Box 1">
          <a:extLst>
            <a:ext uri="{FF2B5EF4-FFF2-40B4-BE49-F238E27FC236}">
              <a16:creationId xmlns:a16="http://schemas.microsoft.com/office/drawing/2014/main" id="{8DE49AED-1B22-41D3-A7C3-981E6BBDFF2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69" name="Text Box 1">
          <a:extLst>
            <a:ext uri="{FF2B5EF4-FFF2-40B4-BE49-F238E27FC236}">
              <a16:creationId xmlns:a16="http://schemas.microsoft.com/office/drawing/2014/main" id="{40A8CE06-E290-4C0E-B5F3-0231CC35BBB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F404118D-758E-41E1-8F0A-E33A62C0743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71" name="Text Box 1">
          <a:extLst>
            <a:ext uri="{FF2B5EF4-FFF2-40B4-BE49-F238E27FC236}">
              <a16:creationId xmlns:a16="http://schemas.microsoft.com/office/drawing/2014/main" id="{1D2D20E3-BB57-403E-A252-7D03A8F68B6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72" name="Text Box 1">
          <a:extLst>
            <a:ext uri="{FF2B5EF4-FFF2-40B4-BE49-F238E27FC236}">
              <a16:creationId xmlns:a16="http://schemas.microsoft.com/office/drawing/2014/main" id="{F852438C-CFE9-4F30-B7FF-F38063E99DD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73" name="Text Box 1">
          <a:extLst>
            <a:ext uri="{FF2B5EF4-FFF2-40B4-BE49-F238E27FC236}">
              <a16:creationId xmlns:a16="http://schemas.microsoft.com/office/drawing/2014/main" id="{49FA9F70-CC41-4133-B8F8-96FC74E1171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53457386-3B9D-4908-B66B-BB13C06B94C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75" name="Text Box 1">
          <a:extLst>
            <a:ext uri="{FF2B5EF4-FFF2-40B4-BE49-F238E27FC236}">
              <a16:creationId xmlns:a16="http://schemas.microsoft.com/office/drawing/2014/main" id="{59C3D604-E48D-43F0-B463-5FCAD8D8859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76" name="Text Box 1">
          <a:extLst>
            <a:ext uri="{FF2B5EF4-FFF2-40B4-BE49-F238E27FC236}">
              <a16:creationId xmlns:a16="http://schemas.microsoft.com/office/drawing/2014/main" id="{634496E4-7405-4185-9E4A-21C5C790302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77" name="Text Box 1">
          <a:extLst>
            <a:ext uri="{FF2B5EF4-FFF2-40B4-BE49-F238E27FC236}">
              <a16:creationId xmlns:a16="http://schemas.microsoft.com/office/drawing/2014/main" id="{960F9747-21D9-448E-9CE4-05B540310E5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737C6247-9FED-4F3E-9CEB-F8F78559B49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79" name="Text Box 1">
          <a:extLst>
            <a:ext uri="{FF2B5EF4-FFF2-40B4-BE49-F238E27FC236}">
              <a16:creationId xmlns:a16="http://schemas.microsoft.com/office/drawing/2014/main" id="{0D55EB8A-9C8C-4E1C-A7CB-881CF6766D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780" name="Text Box 1">
          <a:extLst>
            <a:ext uri="{FF2B5EF4-FFF2-40B4-BE49-F238E27FC236}">
              <a16:creationId xmlns:a16="http://schemas.microsoft.com/office/drawing/2014/main" id="{B1919716-E96A-482F-A24D-21338D19DF0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781" name="Text Box 1">
          <a:extLst>
            <a:ext uri="{FF2B5EF4-FFF2-40B4-BE49-F238E27FC236}">
              <a16:creationId xmlns:a16="http://schemas.microsoft.com/office/drawing/2014/main" id="{2BBB5833-07CE-49A3-820B-62FDDFE4D54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7886DC3A-B4DE-4DA0-9EA0-DAE5D5DBC22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83" name="Text Box 1">
          <a:extLst>
            <a:ext uri="{FF2B5EF4-FFF2-40B4-BE49-F238E27FC236}">
              <a16:creationId xmlns:a16="http://schemas.microsoft.com/office/drawing/2014/main" id="{E9AEFEE3-86E8-44C1-942A-A50E9687882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84" name="Text Box 1">
          <a:extLst>
            <a:ext uri="{FF2B5EF4-FFF2-40B4-BE49-F238E27FC236}">
              <a16:creationId xmlns:a16="http://schemas.microsoft.com/office/drawing/2014/main" id="{618DF111-AB07-4F17-88D9-C6A785753D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785" name="Text Box 1">
          <a:extLst>
            <a:ext uri="{FF2B5EF4-FFF2-40B4-BE49-F238E27FC236}">
              <a16:creationId xmlns:a16="http://schemas.microsoft.com/office/drawing/2014/main" id="{CC304D0E-2149-4DE5-8828-3AA1BE87AB0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B7C16F31-8D5C-4D42-8853-62C20F8E75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87" name="Text Box 1">
          <a:extLst>
            <a:ext uri="{FF2B5EF4-FFF2-40B4-BE49-F238E27FC236}">
              <a16:creationId xmlns:a16="http://schemas.microsoft.com/office/drawing/2014/main" id="{555BE13C-8B96-41B1-A9A8-9FB1546B479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88" name="Text Box 1">
          <a:extLst>
            <a:ext uri="{FF2B5EF4-FFF2-40B4-BE49-F238E27FC236}">
              <a16:creationId xmlns:a16="http://schemas.microsoft.com/office/drawing/2014/main" id="{BDF68FA2-8BA9-416A-A4E1-B845159ED91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89" name="Text Box 1">
          <a:extLst>
            <a:ext uri="{FF2B5EF4-FFF2-40B4-BE49-F238E27FC236}">
              <a16:creationId xmlns:a16="http://schemas.microsoft.com/office/drawing/2014/main" id="{09057CD8-07EB-4E84-82E7-4ED9BF43339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8C003FFE-7F18-4434-BFCD-CF93F839D7D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1" name="Text Box 1">
          <a:extLst>
            <a:ext uri="{FF2B5EF4-FFF2-40B4-BE49-F238E27FC236}">
              <a16:creationId xmlns:a16="http://schemas.microsoft.com/office/drawing/2014/main" id="{58A69518-B981-4F27-966F-1B2A41DD559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2" name="Text Box 1">
          <a:extLst>
            <a:ext uri="{FF2B5EF4-FFF2-40B4-BE49-F238E27FC236}">
              <a16:creationId xmlns:a16="http://schemas.microsoft.com/office/drawing/2014/main" id="{5C949E19-899A-49C7-8F51-6584CD3F48D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3" name="Text Box 1">
          <a:extLst>
            <a:ext uri="{FF2B5EF4-FFF2-40B4-BE49-F238E27FC236}">
              <a16:creationId xmlns:a16="http://schemas.microsoft.com/office/drawing/2014/main" id="{20EDFEAF-7BBD-41FF-A89E-177A6AECA22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8913D5A1-353F-4821-AB87-4D6CB7AC011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5" name="Text Box 1">
          <a:extLst>
            <a:ext uri="{FF2B5EF4-FFF2-40B4-BE49-F238E27FC236}">
              <a16:creationId xmlns:a16="http://schemas.microsoft.com/office/drawing/2014/main" id="{BE4C4784-01B3-4732-946E-EF5A1F2784A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6" name="Text Box 1">
          <a:extLst>
            <a:ext uri="{FF2B5EF4-FFF2-40B4-BE49-F238E27FC236}">
              <a16:creationId xmlns:a16="http://schemas.microsoft.com/office/drawing/2014/main" id="{6DECD7C5-B20A-4B7C-8A94-B147A4807FF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7" name="Text Box 1">
          <a:extLst>
            <a:ext uri="{FF2B5EF4-FFF2-40B4-BE49-F238E27FC236}">
              <a16:creationId xmlns:a16="http://schemas.microsoft.com/office/drawing/2014/main" id="{7EE6D6CA-B4FF-4089-BBEA-5B92CE2FDD3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1E8CE737-1C33-4CF7-BBB3-F5DFC365225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799" name="Text Box 1">
          <a:extLst>
            <a:ext uri="{FF2B5EF4-FFF2-40B4-BE49-F238E27FC236}">
              <a16:creationId xmlns:a16="http://schemas.microsoft.com/office/drawing/2014/main" id="{F1207763-8442-4298-B27E-D5718C3D0AF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800" name="Text Box 1">
          <a:extLst>
            <a:ext uri="{FF2B5EF4-FFF2-40B4-BE49-F238E27FC236}">
              <a16:creationId xmlns:a16="http://schemas.microsoft.com/office/drawing/2014/main" id="{2988A735-0F52-4D9D-BC6F-19242221ED5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81</xdr:row>
      <xdr:rowOff>7620</xdr:rowOff>
    </xdr:to>
    <xdr:sp macro="" textlink="">
      <xdr:nvSpPr>
        <xdr:cNvPr id="7801" name="Text Box 1">
          <a:extLst>
            <a:ext uri="{FF2B5EF4-FFF2-40B4-BE49-F238E27FC236}">
              <a16:creationId xmlns:a16="http://schemas.microsoft.com/office/drawing/2014/main" id="{80171741-6F06-40C0-92ED-810A986F6E9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4EA9D6AD-3858-48F1-98AD-619AD998B7F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03" name="Text Box 1">
          <a:extLst>
            <a:ext uri="{FF2B5EF4-FFF2-40B4-BE49-F238E27FC236}">
              <a16:creationId xmlns:a16="http://schemas.microsoft.com/office/drawing/2014/main" id="{7B5C45A1-8D01-4529-9C5C-9F624544AF0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04" name="Text Box 1">
          <a:extLst>
            <a:ext uri="{FF2B5EF4-FFF2-40B4-BE49-F238E27FC236}">
              <a16:creationId xmlns:a16="http://schemas.microsoft.com/office/drawing/2014/main" id="{52891907-A710-4D06-8711-C8E1BDB8E3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05" name="Text Box 1">
          <a:extLst>
            <a:ext uri="{FF2B5EF4-FFF2-40B4-BE49-F238E27FC236}">
              <a16:creationId xmlns:a16="http://schemas.microsoft.com/office/drawing/2014/main" id="{73A035D2-2F57-4652-B28B-387BE2302EC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AD91F1A8-C979-438C-A262-05115F84357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07" name="Text Box 1">
          <a:extLst>
            <a:ext uri="{FF2B5EF4-FFF2-40B4-BE49-F238E27FC236}">
              <a16:creationId xmlns:a16="http://schemas.microsoft.com/office/drawing/2014/main" id="{0C9C50DE-6633-44D0-A764-E71096C6A5C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08" name="Text Box 1">
          <a:extLst>
            <a:ext uri="{FF2B5EF4-FFF2-40B4-BE49-F238E27FC236}">
              <a16:creationId xmlns:a16="http://schemas.microsoft.com/office/drawing/2014/main" id="{62A78AEA-8D0B-4A55-BE97-C5D3E68AF5B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09" name="Text Box 1">
          <a:extLst>
            <a:ext uri="{FF2B5EF4-FFF2-40B4-BE49-F238E27FC236}">
              <a16:creationId xmlns:a16="http://schemas.microsoft.com/office/drawing/2014/main" id="{FD4DE959-EBBD-43CE-9BD3-9B6F24D94B7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707465CD-AA21-4A62-8EC6-120D348589B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11" name="Text Box 1">
          <a:extLst>
            <a:ext uri="{FF2B5EF4-FFF2-40B4-BE49-F238E27FC236}">
              <a16:creationId xmlns:a16="http://schemas.microsoft.com/office/drawing/2014/main" id="{89A7B367-ABFF-40C3-90B4-251DC3FDA30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12" name="Text Box 1">
          <a:extLst>
            <a:ext uri="{FF2B5EF4-FFF2-40B4-BE49-F238E27FC236}">
              <a16:creationId xmlns:a16="http://schemas.microsoft.com/office/drawing/2014/main" id="{417567CD-5783-41B1-8FC0-A62B35F28A4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13" name="Text Box 1">
          <a:extLst>
            <a:ext uri="{FF2B5EF4-FFF2-40B4-BE49-F238E27FC236}">
              <a16:creationId xmlns:a16="http://schemas.microsoft.com/office/drawing/2014/main" id="{9D8072E6-E9D2-41D6-99B6-63097B37ECF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B3443A81-D468-4D9C-89B0-2DB74947AC8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15" name="Text Box 1">
          <a:extLst>
            <a:ext uri="{FF2B5EF4-FFF2-40B4-BE49-F238E27FC236}">
              <a16:creationId xmlns:a16="http://schemas.microsoft.com/office/drawing/2014/main" id="{60860D13-115B-4675-8195-226CB3C00B6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16" name="Text Box 1">
          <a:extLst>
            <a:ext uri="{FF2B5EF4-FFF2-40B4-BE49-F238E27FC236}">
              <a16:creationId xmlns:a16="http://schemas.microsoft.com/office/drawing/2014/main" id="{FF18BF7F-AE88-45AD-91B0-98C747EB518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17" name="Text Box 1">
          <a:extLst>
            <a:ext uri="{FF2B5EF4-FFF2-40B4-BE49-F238E27FC236}">
              <a16:creationId xmlns:a16="http://schemas.microsoft.com/office/drawing/2014/main" id="{19194150-067F-49DA-BCB9-0F8565306E1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97DE546A-0CD5-40F0-9E9B-F6180CAD286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19" name="Text Box 1">
          <a:extLst>
            <a:ext uri="{FF2B5EF4-FFF2-40B4-BE49-F238E27FC236}">
              <a16:creationId xmlns:a16="http://schemas.microsoft.com/office/drawing/2014/main" id="{47CD99A5-E2BE-4720-932C-D5E44588891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20" name="Text Box 1">
          <a:extLst>
            <a:ext uri="{FF2B5EF4-FFF2-40B4-BE49-F238E27FC236}">
              <a16:creationId xmlns:a16="http://schemas.microsoft.com/office/drawing/2014/main" id="{EE7E9F55-F7FC-4D48-8603-EC73FD15CB7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21" name="Text Box 1">
          <a:extLst>
            <a:ext uri="{FF2B5EF4-FFF2-40B4-BE49-F238E27FC236}">
              <a16:creationId xmlns:a16="http://schemas.microsoft.com/office/drawing/2014/main" id="{965B4A45-8F91-48AA-AF75-5730E98E629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72B790A6-39FF-4C84-850F-CAE06116C5C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23" name="Text Box 1">
          <a:extLst>
            <a:ext uri="{FF2B5EF4-FFF2-40B4-BE49-F238E27FC236}">
              <a16:creationId xmlns:a16="http://schemas.microsoft.com/office/drawing/2014/main" id="{8CE112B9-98AC-4FC1-82C4-2A643818B0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24" name="Text Box 1">
          <a:extLst>
            <a:ext uri="{FF2B5EF4-FFF2-40B4-BE49-F238E27FC236}">
              <a16:creationId xmlns:a16="http://schemas.microsoft.com/office/drawing/2014/main" id="{2346F47D-4BF3-4BFE-B5BC-2A72BB2C2C3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25" name="Text Box 1">
          <a:extLst>
            <a:ext uri="{FF2B5EF4-FFF2-40B4-BE49-F238E27FC236}">
              <a16:creationId xmlns:a16="http://schemas.microsoft.com/office/drawing/2014/main" id="{6A28B2C2-8001-4F5F-9FC5-554957BCA1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05929571-3EB6-4279-9A68-70E99AB7C0C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27" name="Text Box 1">
          <a:extLst>
            <a:ext uri="{FF2B5EF4-FFF2-40B4-BE49-F238E27FC236}">
              <a16:creationId xmlns:a16="http://schemas.microsoft.com/office/drawing/2014/main" id="{E814EAB4-2A7B-4836-A6DF-DBDF03ECEA4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28" name="Text Box 1">
          <a:extLst>
            <a:ext uri="{FF2B5EF4-FFF2-40B4-BE49-F238E27FC236}">
              <a16:creationId xmlns:a16="http://schemas.microsoft.com/office/drawing/2014/main" id="{E7A2A112-C100-47FB-9DFE-9767161067D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29" name="Text Box 1">
          <a:extLst>
            <a:ext uri="{FF2B5EF4-FFF2-40B4-BE49-F238E27FC236}">
              <a16:creationId xmlns:a16="http://schemas.microsoft.com/office/drawing/2014/main" id="{72B434C0-5B11-42B0-87AD-E866C9EA70F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3AA94A0F-A85D-410B-AD84-531C876B268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31" name="Text Box 1">
          <a:extLst>
            <a:ext uri="{FF2B5EF4-FFF2-40B4-BE49-F238E27FC236}">
              <a16:creationId xmlns:a16="http://schemas.microsoft.com/office/drawing/2014/main" id="{688E16F0-CC7D-4CC7-BC81-410CAEE643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32" name="Text Box 1">
          <a:extLst>
            <a:ext uri="{FF2B5EF4-FFF2-40B4-BE49-F238E27FC236}">
              <a16:creationId xmlns:a16="http://schemas.microsoft.com/office/drawing/2014/main" id="{62EF87BC-231F-4EA6-AFE9-0B465F7A070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33" name="Text Box 1">
          <a:extLst>
            <a:ext uri="{FF2B5EF4-FFF2-40B4-BE49-F238E27FC236}">
              <a16:creationId xmlns:a16="http://schemas.microsoft.com/office/drawing/2014/main" id="{51A7A610-7470-4E4F-A162-BC4B53EE5A5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9E0DB9C9-8F79-4735-AB85-5768103438B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35" name="Text Box 1">
          <a:extLst>
            <a:ext uri="{FF2B5EF4-FFF2-40B4-BE49-F238E27FC236}">
              <a16:creationId xmlns:a16="http://schemas.microsoft.com/office/drawing/2014/main" id="{3378DA87-D4EE-481C-B8F0-FA2AF84A856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60960</xdr:rowOff>
    </xdr:to>
    <xdr:sp macro="" textlink="">
      <xdr:nvSpPr>
        <xdr:cNvPr id="7836" name="Text Box 1">
          <a:extLst>
            <a:ext uri="{FF2B5EF4-FFF2-40B4-BE49-F238E27FC236}">
              <a16:creationId xmlns:a16="http://schemas.microsoft.com/office/drawing/2014/main" id="{D238D9E9-614D-46B7-BDB0-FC123696B61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37" name="Text Box 1">
          <a:extLst>
            <a:ext uri="{FF2B5EF4-FFF2-40B4-BE49-F238E27FC236}">
              <a16:creationId xmlns:a16="http://schemas.microsoft.com/office/drawing/2014/main" id="{6D764780-7D14-4380-BEFA-D68D2AF2ED7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89E5DDC1-7D3F-4213-86A5-5A5E9F65445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39" name="Text Box 1">
          <a:extLst>
            <a:ext uri="{FF2B5EF4-FFF2-40B4-BE49-F238E27FC236}">
              <a16:creationId xmlns:a16="http://schemas.microsoft.com/office/drawing/2014/main" id="{7B3FBA85-13D0-4491-818E-E647416E6A2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40" name="Text Box 1">
          <a:extLst>
            <a:ext uri="{FF2B5EF4-FFF2-40B4-BE49-F238E27FC236}">
              <a16:creationId xmlns:a16="http://schemas.microsoft.com/office/drawing/2014/main" id="{8ED6B41B-3C14-46E3-9714-E6ADF63D9C5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70853430-B663-4DBC-A0E1-6115A91BD85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42" name="Text Box 1">
          <a:extLst>
            <a:ext uri="{FF2B5EF4-FFF2-40B4-BE49-F238E27FC236}">
              <a16:creationId xmlns:a16="http://schemas.microsoft.com/office/drawing/2014/main" id="{0747DDAA-843F-4D5E-AB15-4995EE22C24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43" name="Text Box 1">
          <a:extLst>
            <a:ext uri="{FF2B5EF4-FFF2-40B4-BE49-F238E27FC236}">
              <a16:creationId xmlns:a16="http://schemas.microsoft.com/office/drawing/2014/main" id="{79A9CB18-31E2-4DC4-AA7B-56D984DB02C2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44" name="Text Box 1">
          <a:extLst>
            <a:ext uri="{FF2B5EF4-FFF2-40B4-BE49-F238E27FC236}">
              <a16:creationId xmlns:a16="http://schemas.microsoft.com/office/drawing/2014/main" id="{2939606C-6091-4870-9E71-37F9E0E3F999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AF2481D7-C6F1-4F7A-A4C9-926405D040C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46" name="Text Box 1">
          <a:extLst>
            <a:ext uri="{FF2B5EF4-FFF2-40B4-BE49-F238E27FC236}">
              <a16:creationId xmlns:a16="http://schemas.microsoft.com/office/drawing/2014/main" id="{14130D1D-F853-49DD-8CAE-E318C131642E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47" name="Text Box 1">
          <a:extLst>
            <a:ext uri="{FF2B5EF4-FFF2-40B4-BE49-F238E27FC236}">
              <a16:creationId xmlns:a16="http://schemas.microsoft.com/office/drawing/2014/main" id="{880F8182-3088-4D7A-A879-8A3A2464F85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48" name="Text Box 1">
          <a:extLst>
            <a:ext uri="{FF2B5EF4-FFF2-40B4-BE49-F238E27FC236}">
              <a16:creationId xmlns:a16="http://schemas.microsoft.com/office/drawing/2014/main" id="{5F79B86B-93DC-4531-B9E4-0EFEF3FE691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94E2E587-59A0-4D45-A7B7-36E8FEA0BEE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50" name="Text Box 1">
          <a:extLst>
            <a:ext uri="{FF2B5EF4-FFF2-40B4-BE49-F238E27FC236}">
              <a16:creationId xmlns:a16="http://schemas.microsoft.com/office/drawing/2014/main" id="{21A0F4CE-B78B-4167-89D0-19D4DC817A0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51" name="Text Box 1">
          <a:extLst>
            <a:ext uri="{FF2B5EF4-FFF2-40B4-BE49-F238E27FC236}">
              <a16:creationId xmlns:a16="http://schemas.microsoft.com/office/drawing/2014/main" id="{A77C9790-A380-4022-8A66-14C3F255058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52" name="Text Box 1">
          <a:extLst>
            <a:ext uri="{FF2B5EF4-FFF2-40B4-BE49-F238E27FC236}">
              <a16:creationId xmlns:a16="http://schemas.microsoft.com/office/drawing/2014/main" id="{1562F064-125F-4DF3-962A-BB411876EA15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88B0E2CD-0B99-4AC3-B8EF-02F32AFE2D3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54" name="Text Box 1">
          <a:extLst>
            <a:ext uri="{FF2B5EF4-FFF2-40B4-BE49-F238E27FC236}">
              <a16:creationId xmlns:a16="http://schemas.microsoft.com/office/drawing/2014/main" id="{5E6CE62E-E7AB-4E12-800C-31DEFE38484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55" name="Text Box 1">
          <a:extLst>
            <a:ext uri="{FF2B5EF4-FFF2-40B4-BE49-F238E27FC236}">
              <a16:creationId xmlns:a16="http://schemas.microsoft.com/office/drawing/2014/main" id="{41CF4D4A-2CD0-49AE-8AE3-00E5EFB8494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56" name="Text Box 1">
          <a:extLst>
            <a:ext uri="{FF2B5EF4-FFF2-40B4-BE49-F238E27FC236}">
              <a16:creationId xmlns:a16="http://schemas.microsoft.com/office/drawing/2014/main" id="{F1F40775-B69D-4C5A-A826-832BA26C005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BF8CEB95-DB18-4141-A600-D91EDED5A6D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58" name="Text Box 1">
          <a:extLst>
            <a:ext uri="{FF2B5EF4-FFF2-40B4-BE49-F238E27FC236}">
              <a16:creationId xmlns:a16="http://schemas.microsoft.com/office/drawing/2014/main" id="{1335676A-4632-40F2-9EE4-0650886E4F5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59" name="Text Box 1">
          <a:extLst>
            <a:ext uri="{FF2B5EF4-FFF2-40B4-BE49-F238E27FC236}">
              <a16:creationId xmlns:a16="http://schemas.microsoft.com/office/drawing/2014/main" id="{61A553BD-BCED-4742-BB5C-04EE33F37F61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60" name="Text Box 1">
          <a:extLst>
            <a:ext uri="{FF2B5EF4-FFF2-40B4-BE49-F238E27FC236}">
              <a16:creationId xmlns:a16="http://schemas.microsoft.com/office/drawing/2014/main" id="{21AD8C7D-C509-44FF-A6C3-55FA5A78DDB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6A708B40-CD8E-49AC-B89D-2E84EDB0D267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62" name="Text Box 1">
          <a:extLst>
            <a:ext uri="{FF2B5EF4-FFF2-40B4-BE49-F238E27FC236}">
              <a16:creationId xmlns:a16="http://schemas.microsoft.com/office/drawing/2014/main" id="{9F6941D7-BECA-4A25-B40C-949A33C705CD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63" name="Text Box 1">
          <a:extLst>
            <a:ext uri="{FF2B5EF4-FFF2-40B4-BE49-F238E27FC236}">
              <a16:creationId xmlns:a16="http://schemas.microsoft.com/office/drawing/2014/main" id="{73C16434-66C2-428B-84EA-B3FE7ECFA4E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64" name="Text Box 1">
          <a:extLst>
            <a:ext uri="{FF2B5EF4-FFF2-40B4-BE49-F238E27FC236}">
              <a16:creationId xmlns:a16="http://schemas.microsoft.com/office/drawing/2014/main" id="{725BD1A5-A18A-4832-B120-CB8F75362693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DD77B6BB-BD98-4B40-B72B-27A9C59FD60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66" name="Text Box 1">
          <a:extLst>
            <a:ext uri="{FF2B5EF4-FFF2-40B4-BE49-F238E27FC236}">
              <a16:creationId xmlns:a16="http://schemas.microsoft.com/office/drawing/2014/main" id="{0EBFC09A-FE2F-43AF-A279-0434442E3710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67" name="Text Box 1">
          <a:extLst>
            <a:ext uri="{FF2B5EF4-FFF2-40B4-BE49-F238E27FC236}">
              <a16:creationId xmlns:a16="http://schemas.microsoft.com/office/drawing/2014/main" id="{7F87B868-AA2B-4420-ADFD-884A6E2E23CB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38100</xdr:rowOff>
    </xdr:to>
    <xdr:sp macro="" textlink="">
      <xdr:nvSpPr>
        <xdr:cNvPr id="7868" name="Text Box 1">
          <a:extLst>
            <a:ext uri="{FF2B5EF4-FFF2-40B4-BE49-F238E27FC236}">
              <a16:creationId xmlns:a16="http://schemas.microsoft.com/office/drawing/2014/main" id="{9807ACEF-F478-4468-8FC7-B9AD2FC37094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22860</xdr:rowOff>
    </xdr:to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DBF8522F-60FC-40B9-A745-5FFD3D0B4196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70" name="Text Box 1">
          <a:extLst>
            <a:ext uri="{FF2B5EF4-FFF2-40B4-BE49-F238E27FC236}">
              <a16:creationId xmlns:a16="http://schemas.microsoft.com/office/drawing/2014/main" id="{617ABD6B-CC0B-48E5-B6EF-CDF4B25BBC58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71" name="Text Box 1">
          <a:extLst>
            <a:ext uri="{FF2B5EF4-FFF2-40B4-BE49-F238E27FC236}">
              <a16:creationId xmlns:a16="http://schemas.microsoft.com/office/drawing/2014/main" id="{EBF1B061-069D-44C2-B4C6-7BFAE9AD044F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72" name="Text Box 1">
          <a:extLst>
            <a:ext uri="{FF2B5EF4-FFF2-40B4-BE49-F238E27FC236}">
              <a16:creationId xmlns:a16="http://schemas.microsoft.com/office/drawing/2014/main" id="{F1DE6434-7C72-4EA3-884C-02796B067CEA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79</xdr:row>
      <xdr:rowOff>0</xdr:rowOff>
    </xdr:from>
    <xdr:to>
      <xdr:col>0</xdr:col>
      <xdr:colOff>586740</xdr:colOff>
      <xdr:row>80</xdr:row>
      <xdr:rowOff>0</xdr:rowOff>
    </xdr:to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999724CD-79FD-4621-BF9F-76E182E434AC}"/>
            </a:ext>
          </a:extLst>
        </xdr:cNvPr>
        <xdr:cNvSpPr txBox="1">
          <a:spLocks noChangeArrowheads="1"/>
        </xdr:cNvSpPr>
      </xdr:nvSpPr>
      <xdr:spPr bwMode="auto">
        <a:xfrm>
          <a:off x="510540" y="113004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74" name="Text Box 1">
          <a:extLst>
            <a:ext uri="{FF2B5EF4-FFF2-40B4-BE49-F238E27FC236}">
              <a16:creationId xmlns:a16="http://schemas.microsoft.com/office/drawing/2014/main" id="{FC3E13B3-02B0-48EA-88B4-24879579A71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75" name="Text Box 1">
          <a:extLst>
            <a:ext uri="{FF2B5EF4-FFF2-40B4-BE49-F238E27FC236}">
              <a16:creationId xmlns:a16="http://schemas.microsoft.com/office/drawing/2014/main" id="{7D9E1C08-348B-4D23-8C69-8BB318E75F4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76" name="Text Box 1">
          <a:extLst>
            <a:ext uri="{FF2B5EF4-FFF2-40B4-BE49-F238E27FC236}">
              <a16:creationId xmlns:a16="http://schemas.microsoft.com/office/drawing/2014/main" id="{64D060CD-6116-4F58-8672-52A66EE46C4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A26EDE21-56F1-4E94-BB4E-D470559FD08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78" name="Text Box 1">
          <a:extLst>
            <a:ext uri="{FF2B5EF4-FFF2-40B4-BE49-F238E27FC236}">
              <a16:creationId xmlns:a16="http://schemas.microsoft.com/office/drawing/2014/main" id="{1A3B333D-21E7-465B-B374-D07B8643D99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79" name="Text Box 1">
          <a:extLst>
            <a:ext uri="{FF2B5EF4-FFF2-40B4-BE49-F238E27FC236}">
              <a16:creationId xmlns:a16="http://schemas.microsoft.com/office/drawing/2014/main" id="{8376CD00-982A-4B14-B952-6F0DBA9D52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80" name="Text Box 1">
          <a:extLst>
            <a:ext uri="{FF2B5EF4-FFF2-40B4-BE49-F238E27FC236}">
              <a16:creationId xmlns:a16="http://schemas.microsoft.com/office/drawing/2014/main" id="{72457826-8532-4EA9-861B-D0CB058E9A9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780D3E67-F3C1-400F-8AFC-04300E1FEA4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82" name="Text Box 1">
          <a:extLst>
            <a:ext uri="{FF2B5EF4-FFF2-40B4-BE49-F238E27FC236}">
              <a16:creationId xmlns:a16="http://schemas.microsoft.com/office/drawing/2014/main" id="{78E55D92-B1CE-4D90-B7AF-D57505AD752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83" name="Text Box 1">
          <a:extLst>
            <a:ext uri="{FF2B5EF4-FFF2-40B4-BE49-F238E27FC236}">
              <a16:creationId xmlns:a16="http://schemas.microsoft.com/office/drawing/2014/main" id="{640C6E31-88A4-4975-B8F3-131C4D5F7E4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84" name="Text Box 1">
          <a:extLst>
            <a:ext uri="{FF2B5EF4-FFF2-40B4-BE49-F238E27FC236}">
              <a16:creationId xmlns:a16="http://schemas.microsoft.com/office/drawing/2014/main" id="{2894F65E-E29D-4DD4-8128-9E1F6B82DE1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966D7FCB-0990-424E-B04B-4DB206022A0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86" name="Text Box 1">
          <a:extLst>
            <a:ext uri="{FF2B5EF4-FFF2-40B4-BE49-F238E27FC236}">
              <a16:creationId xmlns:a16="http://schemas.microsoft.com/office/drawing/2014/main" id="{5A7B58EA-8648-4508-8311-9379DC311AF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87" name="Text Box 1">
          <a:extLst>
            <a:ext uri="{FF2B5EF4-FFF2-40B4-BE49-F238E27FC236}">
              <a16:creationId xmlns:a16="http://schemas.microsoft.com/office/drawing/2014/main" id="{27796D89-4EF0-44A7-92C4-8E1F775E7A3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88" name="Text Box 1">
          <a:extLst>
            <a:ext uri="{FF2B5EF4-FFF2-40B4-BE49-F238E27FC236}">
              <a16:creationId xmlns:a16="http://schemas.microsoft.com/office/drawing/2014/main" id="{641D9802-4779-488C-B497-FF0BB84F336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E299B184-083A-4446-AE15-1F44ED2E39E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90" name="Text Box 1">
          <a:extLst>
            <a:ext uri="{FF2B5EF4-FFF2-40B4-BE49-F238E27FC236}">
              <a16:creationId xmlns:a16="http://schemas.microsoft.com/office/drawing/2014/main" id="{AD19A39F-BC9F-43AD-B052-D172A2CC15A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91" name="Text Box 1">
          <a:extLst>
            <a:ext uri="{FF2B5EF4-FFF2-40B4-BE49-F238E27FC236}">
              <a16:creationId xmlns:a16="http://schemas.microsoft.com/office/drawing/2014/main" id="{75899E6B-4273-4EB5-9081-38B84F341A3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92" name="Text Box 1">
          <a:extLst>
            <a:ext uri="{FF2B5EF4-FFF2-40B4-BE49-F238E27FC236}">
              <a16:creationId xmlns:a16="http://schemas.microsoft.com/office/drawing/2014/main" id="{7C6F2D73-D8BE-4DF8-99C2-6530F9041C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7D0A80AB-4A96-470E-8382-D5F9F7A5194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94" name="Text Box 1">
          <a:extLst>
            <a:ext uri="{FF2B5EF4-FFF2-40B4-BE49-F238E27FC236}">
              <a16:creationId xmlns:a16="http://schemas.microsoft.com/office/drawing/2014/main" id="{4BB730B4-8A0B-4E2C-8E51-2D5C4889FF8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95" name="Text Box 1">
          <a:extLst>
            <a:ext uri="{FF2B5EF4-FFF2-40B4-BE49-F238E27FC236}">
              <a16:creationId xmlns:a16="http://schemas.microsoft.com/office/drawing/2014/main" id="{870D841C-EA65-4E78-81AD-0A5077FA52E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96" name="Text Box 1">
          <a:extLst>
            <a:ext uri="{FF2B5EF4-FFF2-40B4-BE49-F238E27FC236}">
              <a16:creationId xmlns:a16="http://schemas.microsoft.com/office/drawing/2014/main" id="{FD4739B1-7D56-4069-B686-C348DEFB529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6B4664A3-3E99-456C-B151-7AC4E2A37D2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898" name="Text Box 1">
          <a:extLst>
            <a:ext uri="{FF2B5EF4-FFF2-40B4-BE49-F238E27FC236}">
              <a16:creationId xmlns:a16="http://schemas.microsoft.com/office/drawing/2014/main" id="{7B4DEBBC-2DED-4042-88D0-3DFDF1EC3B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899" name="Text Box 1">
          <a:extLst>
            <a:ext uri="{FF2B5EF4-FFF2-40B4-BE49-F238E27FC236}">
              <a16:creationId xmlns:a16="http://schemas.microsoft.com/office/drawing/2014/main" id="{B61B58D3-9B8D-415A-829F-CE7180016B5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00" name="Text Box 1">
          <a:extLst>
            <a:ext uri="{FF2B5EF4-FFF2-40B4-BE49-F238E27FC236}">
              <a16:creationId xmlns:a16="http://schemas.microsoft.com/office/drawing/2014/main" id="{8487977D-C4CF-41E9-893C-DE689595671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28EE5810-2282-4D63-AD9E-5B8A66C5E95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02" name="Text Box 1">
          <a:extLst>
            <a:ext uri="{FF2B5EF4-FFF2-40B4-BE49-F238E27FC236}">
              <a16:creationId xmlns:a16="http://schemas.microsoft.com/office/drawing/2014/main" id="{CF373FCE-797E-4B71-90E5-9E430B50A08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03" name="Text Box 1">
          <a:extLst>
            <a:ext uri="{FF2B5EF4-FFF2-40B4-BE49-F238E27FC236}">
              <a16:creationId xmlns:a16="http://schemas.microsoft.com/office/drawing/2014/main" id="{8D6DEA3A-C63F-423C-8268-7A0836035AC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04" name="Text Box 1">
          <a:extLst>
            <a:ext uri="{FF2B5EF4-FFF2-40B4-BE49-F238E27FC236}">
              <a16:creationId xmlns:a16="http://schemas.microsoft.com/office/drawing/2014/main" id="{3656FD1C-4DE0-4B55-9E1B-B28BBA557C0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A1D0ABCF-58C4-475C-9D18-279B9E71F62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06" name="Text Box 1">
          <a:extLst>
            <a:ext uri="{FF2B5EF4-FFF2-40B4-BE49-F238E27FC236}">
              <a16:creationId xmlns:a16="http://schemas.microsoft.com/office/drawing/2014/main" id="{FF3D6AFB-9BA3-490C-8FA4-D94B262DC98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07" name="Text Box 1">
          <a:extLst>
            <a:ext uri="{FF2B5EF4-FFF2-40B4-BE49-F238E27FC236}">
              <a16:creationId xmlns:a16="http://schemas.microsoft.com/office/drawing/2014/main" id="{501E3CCD-935E-4B58-A79C-63A090B619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08" name="Text Box 1">
          <a:extLst>
            <a:ext uri="{FF2B5EF4-FFF2-40B4-BE49-F238E27FC236}">
              <a16:creationId xmlns:a16="http://schemas.microsoft.com/office/drawing/2014/main" id="{C473E2AF-1DD3-4899-AAA2-536A816C5F0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44A826D0-80AF-40B9-A7E2-A357E8A4605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10" name="Text Box 1">
          <a:extLst>
            <a:ext uri="{FF2B5EF4-FFF2-40B4-BE49-F238E27FC236}">
              <a16:creationId xmlns:a16="http://schemas.microsoft.com/office/drawing/2014/main" id="{FFD9119C-7E66-4F57-8C00-7FBE5A57D67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11" name="Text Box 1">
          <a:extLst>
            <a:ext uri="{FF2B5EF4-FFF2-40B4-BE49-F238E27FC236}">
              <a16:creationId xmlns:a16="http://schemas.microsoft.com/office/drawing/2014/main" id="{6CDD6EE2-81C0-490C-A0E1-DEFB49A4043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12" name="Text Box 1">
          <a:extLst>
            <a:ext uri="{FF2B5EF4-FFF2-40B4-BE49-F238E27FC236}">
              <a16:creationId xmlns:a16="http://schemas.microsoft.com/office/drawing/2014/main" id="{5FC57ED6-CCE2-4C5A-BC2A-8BF9FC96FEB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D1A6D6E5-CA6F-40F9-8FBC-1FEF6032DB5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14" name="Text Box 1">
          <a:extLst>
            <a:ext uri="{FF2B5EF4-FFF2-40B4-BE49-F238E27FC236}">
              <a16:creationId xmlns:a16="http://schemas.microsoft.com/office/drawing/2014/main" id="{96059351-44E1-443C-A121-73BCF26B2C2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15" name="Text Box 1">
          <a:extLst>
            <a:ext uri="{FF2B5EF4-FFF2-40B4-BE49-F238E27FC236}">
              <a16:creationId xmlns:a16="http://schemas.microsoft.com/office/drawing/2014/main" id="{618C7AC3-570A-4DB5-9F31-D39A55BC6BE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16" name="Text Box 1">
          <a:extLst>
            <a:ext uri="{FF2B5EF4-FFF2-40B4-BE49-F238E27FC236}">
              <a16:creationId xmlns:a16="http://schemas.microsoft.com/office/drawing/2014/main" id="{E0572CA7-2042-4DD0-872B-E203679040D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FE6D2C29-C09B-4725-8C1D-A3DC6770FCC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18" name="Text Box 1">
          <a:extLst>
            <a:ext uri="{FF2B5EF4-FFF2-40B4-BE49-F238E27FC236}">
              <a16:creationId xmlns:a16="http://schemas.microsoft.com/office/drawing/2014/main" id="{232D9AFE-8B87-4169-A329-E29348A8E2D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19" name="Text Box 1">
          <a:extLst>
            <a:ext uri="{FF2B5EF4-FFF2-40B4-BE49-F238E27FC236}">
              <a16:creationId xmlns:a16="http://schemas.microsoft.com/office/drawing/2014/main" id="{00962186-4CB8-4C3D-A4CA-9470060B5A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20" name="Text Box 1">
          <a:extLst>
            <a:ext uri="{FF2B5EF4-FFF2-40B4-BE49-F238E27FC236}">
              <a16:creationId xmlns:a16="http://schemas.microsoft.com/office/drawing/2014/main" id="{BBAE7EAD-3FB8-4051-A312-40AA7A33F55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1CA92472-03EE-4B10-8048-3C7A3810083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71D8F5F8-B9CC-4523-A4E8-174ADF516EB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23" name="Text Box 1">
          <a:extLst>
            <a:ext uri="{FF2B5EF4-FFF2-40B4-BE49-F238E27FC236}">
              <a16:creationId xmlns:a16="http://schemas.microsoft.com/office/drawing/2014/main" id="{1A01D692-E930-4D4D-9958-7E301DFE636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24" name="Text Box 1">
          <a:extLst>
            <a:ext uri="{FF2B5EF4-FFF2-40B4-BE49-F238E27FC236}">
              <a16:creationId xmlns:a16="http://schemas.microsoft.com/office/drawing/2014/main" id="{1E727AB0-0B80-4393-974A-45F131F2F3A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85925ED5-5A4A-4F7D-8ACA-54188F4A142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26" name="Text Box 1">
          <a:extLst>
            <a:ext uri="{FF2B5EF4-FFF2-40B4-BE49-F238E27FC236}">
              <a16:creationId xmlns:a16="http://schemas.microsoft.com/office/drawing/2014/main" id="{B8FA4B6D-9791-416C-8EBD-8AFBC0515ED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27" name="Text Box 1">
          <a:extLst>
            <a:ext uri="{FF2B5EF4-FFF2-40B4-BE49-F238E27FC236}">
              <a16:creationId xmlns:a16="http://schemas.microsoft.com/office/drawing/2014/main" id="{E4475585-CFCB-4B77-8875-C8EBAE4DC83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28" name="Text Box 1">
          <a:extLst>
            <a:ext uri="{FF2B5EF4-FFF2-40B4-BE49-F238E27FC236}">
              <a16:creationId xmlns:a16="http://schemas.microsoft.com/office/drawing/2014/main" id="{7FB740EE-BE4A-41FD-A214-CC2A7163B60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6AE4FACF-C2A3-4310-B8A4-E8CC8E94352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30" name="Text Box 1">
          <a:extLst>
            <a:ext uri="{FF2B5EF4-FFF2-40B4-BE49-F238E27FC236}">
              <a16:creationId xmlns:a16="http://schemas.microsoft.com/office/drawing/2014/main" id="{9BE7F791-0E8D-4A0B-80F6-14BD7573301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31" name="Text Box 1">
          <a:extLst>
            <a:ext uri="{FF2B5EF4-FFF2-40B4-BE49-F238E27FC236}">
              <a16:creationId xmlns:a16="http://schemas.microsoft.com/office/drawing/2014/main" id="{F7E25750-82AC-4135-9BFD-BF719E5BE2A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32" name="Text Box 1">
          <a:extLst>
            <a:ext uri="{FF2B5EF4-FFF2-40B4-BE49-F238E27FC236}">
              <a16:creationId xmlns:a16="http://schemas.microsoft.com/office/drawing/2014/main" id="{325341B8-EE50-4FC1-8A02-2304282FF0A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2C32D3FE-75BB-4D95-B291-7F77AA3FAD1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34" name="Text Box 1">
          <a:extLst>
            <a:ext uri="{FF2B5EF4-FFF2-40B4-BE49-F238E27FC236}">
              <a16:creationId xmlns:a16="http://schemas.microsoft.com/office/drawing/2014/main" id="{AEEC5752-1341-407F-8DB7-8540B776D9D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35" name="Text Box 1">
          <a:extLst>
            <a:ext uri="{FF2B5EF4-FFF2-40B4-BE49-F238E27FC236}">
              <a16:creationId xmlns:a16="http://schemas.microsoft.com/office/drawing/2014/main" id="{4D57BB6C-5F2C-4BB5-AF94-3CC09B2F0F9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B712CD66-3133-4171-9D5E-F2B1933FD60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7937" name="Text Box 1">
          <a:extLst>
            <a:ext uri="{FF2B5EF4-FFF2-40B4-BE49-F238E27FC236}">
              <a16:creationId xmlns:a16="http://schemas.microsoft.com/office/drawing/2014/main" id="{C81D8D03-FD48-45F2-AE49-E1E85706DB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38" name="Text Box 1">
          <a:extLst>
            <a:ext uri="{FF2B5EF4-FFF2-40B4-BE49-F238E27FC236}">
              <a16:creationId xmlns:a16="http://schemas.microsoft.com/office/drawing/2014/main" id="{0B0B6E76-E7F5-4DE2-97BE-1CA14E0FE6B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39" name="Text Box 1">
          <a:extLst>
            <a:ext uri="{FF2B5EF4-FFF2-40B4-BE49-F238E27FC236}">
              <a16:creationId xmlns:a16="http://schemas.microsoft.com/office/drawing/2014/main" id="{3B96686B-4F38-4C09-97C6-4427F10580A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C07F3A5A-7379-4510-B3DD-3DE452EB057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41" name="Text Box 1">
          <a:extLst>
            <a:ext uri="{FF2B5EF4-FFF2-40B4-BE49-F238E27FC236}">
              <a16:creationId xmlns:a16="http://schemas.microsoft.com/office/drawing/2014/main" id="{B03D9C04-02F8-4C60-9CE9-653E6F16230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42" name="Text Box 1">
          <a:extLst>
            <a:ext uri="{FF2B5EF4-FFF2-40B4-BE49-F238E27FC236}">
              <a16:creationId xmlns:a16="http://schemas.microsoft.com/office/drawing/2014/main" id="{28B1A518-969A-4549-89D7-60C858FEA94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43" name="Text Box 1">
          <a:extLst>
            <a:ext uri="{FF2B5EF4-FFF2-40B4-BE49-F238E27FC236}">
              <a16:creationId xmlns:a16="http://schemas.microsoft.com/office/drawing/2014/main" id="{8D2E9AD5-78B8-4D67-9CED-095D1276E9E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CFDFB659-2ED4-4583-8EFA-485B6447126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45" name="Text Box 1">
          <a:extLst>
            <a:ext uri="{FF2B5EF4-FFF2-40B4-BE49-F238E27FC236}">
              <a16:creationId xmlns:a16="http://schemas.microsoft.com/office/drawing/2014/main" id="{AB4EAC9B-A365-42E9-938B-BE85C63BF4D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46" name="Text Box 1">
          <a:extLst>
            <a:ext uri="{FF2B5EF4-FFF2-40B4-BE49-F238E27FC236}">
              <a16:creationId xmlns:a16="http://schemas.microsoft.com/office/drawing/2014/main" id="{52F02E95-6F5A-494F-8F87-660B257847C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47" name="Text Box 1">
          <a:extLst>
            <a:ext uri="{FF2B5EF4-FFF2-40B4-BE49-F238E27FC236}">
              <a16:creationId xmlns:a16="http://schemas.microsoft.com/office/drawing/2014/main" id="{0D4C149E-E717-4515-8071-31B5C5F8523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144ABE30-C2AF-432A-864B-4E31D69539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49" name="Text Box 1">
          <a:extLst>
            <a:ext uri="{FF2B5EF4-FFF2-40B4-BE49-F238E27FC236}">
              <a16:creationId xmlns:a16="http://schemas.microsoft.com/office/drawing/2014/main" id="{3551AD24-9FD2-4A9F-9B8E-46823205BE1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50" name="Text Box 1">
          <a:extLst>
            <a:ext uri="{FF2B5EF4-FFF2-40B4-BE49-F238E27FC236}">
              <a16:creationId xmlns:a16="http://schemas.microsoft.com/office/drawing/2014/main" id="{694C8737-7681-4A01-B2BD-2915A0B7B98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51" name="Text Box 1">
          <a:extLst>
            <a:ext uri="{FF2B5EF4-FFF2-40B4-BE49-F238E27FC236}">
              <a16:creationId xmlns:a16="http://schemas.microsoft.com/office/drawing/2014/main" id="{34AB9D35-6603-4562-B870-DDAFED0806F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9865B4D0-3399-40D7-A12A-BDD4119C1E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53" name="Text Box 1">
          <a:extLst>
            <a:ext uri="{FF2B5EF4-FFF2-40B4-BE49-F238E27FC236}">
              <a16:creationId xmlns:a16="http://schemas.microsoft.com/office/drawing/2014/main" id="{ABF5E85D-AF23-4CD4-9972-A046D77ECDB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54" name="Text Box 1">
          <a:extLst>
            <a:ext uri="{FF2B5EF4-FFF2-40B4-BE49-F238E27FC236}">
              <a16:creationId xmlns:a16="http://schemas.microsoft.com/office/drawing/2014/main" id="{A06E1B8D-579B-4156-BFC4-257C62F0D31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55" name="Text Box 1">
          <a:extLst>
            <a:ext uri="{FF2B5EF4-FFF2-40B4-BE49-F238E27FC236}">
              <a16:creationId xmlns:a16="http://schemas.microsoft.com/office/drawing/2014/main" id="{2791D59E-3559-4BB2-90D0-359256CBB3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843D2160-5688-4003-AE01-120AC938E8F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57" name="Text Box 1">
          <a:extLst>
            <a:ext uri="{FF2B5EF4-FFF2-40B4-BE49-F238E27FC236}">
              <a16:creationId xmlns:a16="http://schemas.microsoft.com/office/drawing/2014/main" id="{69D06DCE-E6A7-42D2-93F1-85A8C31A251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58" name="Text Box 1">
          <a:extLst>
            <a:ext uri="{FF2B5EF4-FFF2-40B4-BE49-F238E27FC236}">
              <a16:creationId xmlns:a16="http://schemas.microsoft.com/office/drawing/2014/main" id="{FDBC12C3-439D-4E6D-801B-800944092AC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59" name="Text Box 1">
          <a:extLst>
            <a:ext uri="{FF2B5EF4-FFF2-40B4-BE49-F238E27FC236}">
              <a16:creationId xmlns:a16="http://schemas.microsoft.com/office/drawing/2014/main" id="{3DFC9CD7-8AE4-49EF-A185-BB3272518D1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20AEB82E-EA54-44DE-B296-EDBFB067571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61" name="Text Box 1">
          <a:extLst>
            <a:ext uri="{FF2B5EF4-FFF2-40B4-BE49-F238E27FC236}">
              <a16:creationId xmlns:a16="http://schemas.microsoft.com/office/drawing/2014/main" id="{A524003D-3C62-42AC-A938-19746AF991B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2" name="Text Box 1">
          <a:extLst>
            <a:ext uri="{FF2B5EF4-FFF2-40B4-BE49-F238E27FC236}">
              <a16:creationId xmlns:a16="http://schemas.microsoft.com/office/drawing/2014/main" id="{A248EB44-DC28-404E-BFE4-560EDC0F44D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3" name="Text Box 1">
          <a:extLst>
            <a:ext uri="{FF2B5EF4-FFF2-40B4-BE49-F238E27FC236}">
              <a16:creationId xmlns:a16="http://schemas.microsoft.com/office/drawing/2014/main" id="{90C45CFC-50D1-45CE-9FB5-0D1F1A42F35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18845281-B798-4343-A4B8-DF131E96F33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5" name="Text Box 1">
          <a:extLst>
            <a:ext uri="{FF2B5EF4-FFF2-40B4-BE49-F238E27FC236}">
              <a16:creationId xmlns:a16="http://schemas.microsoft.com/office/drawing/2014/main" id="{EDB2A6C5-2D31-4527-BCA4-357F4806B53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6" name="Text Box 1">
          <a:extLst>
            <a:ext uri="{FF2B5EF4-FFF2-40B4-BE49-F238E27FC236}">
              <a16:creationId xmlns:a16="http://schemas.microsoft.com/office/drawing/2014/main" id="{B89A43D4-BA3A-4B00-8C46-F6204A04120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7" name="Text Box 1">
          <a:extLst>
            <a:ext uri="{FF2B5EF4-FFF2-40B4-BE49-F238E27FC236}">
              <a16:creationId xmlns:a16="http://schemas.microsoft.com/office/drawing/2014/main" id="{3178F749-D473-4F59-9158-2C4C22C8143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C22019E1-76ED-4E90-9ED7-980082BF887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69" name="Text Box 1">
          <a:extLst>
            <a:ext uri="{FF2B5EF4-FFF2-40B4-BE49-F238E27FC236}">
              <a16:creationId xmlns:a16="http://schemas.microsoft.com/office/drawing/2014/main" id="{FBB4072F-441F-436B-84EE-0B67C371E9F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0" name="Text Box 1">
          <a:extLst>
            <a:ext uri="{FF2B5EF4-FFF2-40B4-BE49-F238E27FC236}">
              <a16:creationId xmlns:a16="http://schemas.microsoft.com/office/drawing/2014/main" id="{03EF33B4-89FC-4CB6-83F1-7D6122BE13C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1" name="Text Box 1">
          <a:extLst>
            <a:ext uri="{FF2B5EF4-FFF2-40B4-BE49-F238E27FC236}">
              <a16:creationId xmlns:a16="http://schemas.microsoft.com/office/drawing/2014/main" id="{833E16E8-AE87-4420-B101-9A677DDC549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605EEE47-B7EB-4F6B-963C-2F6070B9C5F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3" name="Text Box 1">
          <a:extLst>
            <a:ext uri="{FF2B5EF4-FFF2-40B4-BE49-F238E27FC236}">
              <a16:creationId xmlns:a16="http://schemas.microsoft.com/office/drawing/2014/main" id="{EE2B9C3A-2670-4325-9BB0-97D88919697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4" name="Text Box 1">
          <a:extLst>
            <a:ext uri="{FF2B5EF4-FFF2-40B4-BE49-F238E27FC236}">
              <a16:creationId xmlns:a16="http://schemas.microsoft.com/office/drawing/2014/main" id="{84A70024-22BC-4175-9DE5-6DE7FCBDA5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5" name="Text Box 1">
          <a:extLst>
            <a:ext uri="{FF2B5EF4-FFF2-40B4-BE49-F238E27FC236}">
              <a16:creationId xmlns:a16="http://schemas.microsoft.com/office/drawing/2014/main" id="{AD2469EE-AD80-451E-8D41-FACE041A7DA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776E075F-E8A9-4151-B6DD-AA9D354BE3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7977" name="Text Box 1">
          <a:extLst>
            <a:ext uri="{FF2B5EF4-FFF2-40B4-BE49-F238E27FC236}">
              <a16:creationId xmlns:a16="http://schemas.microsoft.com/office/drawing/2014/main" id="{05AF6BD4-3655-4E1C-92DD-047EB9085F8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78" name="Text Box 1">
          <a:extLst>
            <a:ext uri="{FF2B5EF4-FFF2-40B4-BE49-F238E27FC236}">
              <a16:creationId xmlns:a16="http://schemas.microsoft.com/office/drawing/2014/main" id="{4E062DDF-95F7-4996-80A1-CC215FCD918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79" name="Text Box 1">
          <a:extLst>
            <a:ext uri="{FF2B5EF4-FFF2-40B4-BE49-F238E27FC236}">
              <a16:creationId xmlns:a16="http://schemas.microsoft.com/office/drawing/2014/main" id="{65B04661-8005-45B7-B5FE-084CA854C70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3A2DF552-3A60-4698-BBA7-59FFBD9D612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81" name="Text Box 1">
          <a:extLst>
            <a:ext uri="{FF2B5EF4-FFF2-40B4-BE49-F238E27FC236}">
              <a16:creationId xmlns:a16="http://schemas.microsoft.com/office/drawing/2014/main" id="{732DA815-BDC3-49FA-8D56-A6CE2BFE539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82" name="Text Box 1">
          <a:extLst>
            <a:ext uri="{FF2B5EF4-FFF2-40B4-BE49-F238E27FC236}">
              <a16:creationId xmlns:a16="http://schemas.microsoft.com/office/drawing/2014/main" id="{B951D950-4D20-48FD-848C-8D05A55C965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83" name="Text Box 1">
          <a:extLst>
            <a:ext uri="{FF2B5EF4-FFF2-40B4-BE49-F238E27FC236}">
              <a16:creationId xmlns:a16="http://schemas.microsoft.com/office/drawing/2014/main" id="{02A80B1C-DD4A-4488-82E8-10BDB26AACB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36F4CAC5-7B36-427C-9E5C-5926939940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85" name="Text Box 1">
          <a:extLst>
            <a:ext uri="{FF2B5EF4-FFF2-40B4-BE49-F238E27FC236}">
              <a16:creationId xmlns:a16="http://schemas.microsoft.com/office/drawing/2014/main" id="{C37BB434-5F6D-41DC-987A-15DF896CC88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86" name="Text Box 1">
          <a:extLst>
            <a:ext uri="{FF2B5EF4-FFF2-40B4-BE49-F238E27FC236}">
              <a16:creationId xmlns:a16="http://schemas.microsoft.com/office/drawing/2014/main" id="{D927FB67-D559-45F6-9271-8F7E75DA6E8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87" name="Text Box 1">
          <a:extLst>
            <a:ext uri="{FF2B5EF4-FFF2-40B4-BE49-F238E27FC236}">
              <a16:creationId xmlns:a16="http://schemas.microsoft.com/office/drawing/2014/main" id="{4536A833-4BC7-4DFB-824A-89B7B600D70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A60D7BB3-32BC-4C0D-9CB6-5427681DC94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89" name="Text Box 1">
          <a:extLst>
            <a:ext uri="{FF2B5EF4-FFF2-40B4-BE49-F238E27FC236}">
              <a16:creationId xmlns:a16="http://schemas.microsoft.com/office/drawing/2014/main" id="{3EFBAE2E-4924-42EC-AFAE-8891802A0B7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90" name="Text Box 1">
          <a:extLst>
            <a:ext uri="{FF2B5EF4-FFF2-40B4-BE49-F238E27FC236}">
              <a16:creationId xmlns:a16="http://schemas.microsoft.com/office/drawing/2014/main" id="{8FE02D11-8D87-422D-BF74-5A0CBDBE307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91" name="Text Box 1">
          <a:extLst>
            <a:ext uri="{FF2B5EF4-FFF2-40B4-BE49-F238E27FC236}">
              <a16:creationId xmlns:a16="http://schemas.microsoft.com/office/drawing/2014/main" id="{E878B366-0DC7-47EB-8218-FC00A3116D4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476DA1CE-CC7D-41D8-BAFA-BDFD60D099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93" name="Text Box 1">
          <a:extLst>
            <a:ext uri="{FF2B5EF4-FFF2-40B4-BE49-F238E27FC236}">
              <a16:creationId xmlns:a16="http://schemas.microsoft.com/office/drawing/2014/main" id="{01265262-8DD4-46A2-A80A-6DCAFDCA3C3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94" name="Text Box 1">
          <a:extLst>
            <a:ext uri="{FF2B5EF4-FFF2-40B4-BE49-F238E27FC236}">
              <a16:creationId xmlns:a16="http://schemas.microsoft.com/office/drawing/2014/main" id="{83E1023C-4B58-4E21-8580-477A6482C87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95" name="Text Box 1">
          <a:extLst>
            <a:ext uri="{FF2B5EF4-FFF2-40B4-BE49-F238E27FC236}">
              <a16:creationId xmlns:a16="http://schemas.microsoft.com/office/drawing/2014/main" id="{15067C80-C789-44B5-8ACD-A887F174815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D0D852B1-9723-4DD1-B5A6-D417321A7EA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7997" name="Text Box 1">
          <a:extLst>
            <a:ext uri="{FF2B5EF4-FFF2-40B4-BE49-F238E27FC236}">
              <a16:creationId xmlns:a16="http://schemas.microsoft.com/office/drawing/2014/main" id="{829DFF25-98DC-4E16-9A23-ED128FA0E8A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98" name="Text Box 1">
          <a:extLst>
            <a:ext uri="{FF2B5EF4-FFF2-40B4-BE49-F238E27FC236}">
              <a16:creationId xmlns:a16="http://schemas.microsoft.com/office/drawing/2014/main" id="{B8CE8A1E-43C6-49B2-B022-0A686043788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7999" name="Text Box 1">
          <a:extLst>
            <a:ext uri="{FF2B5EF4-FFF2-40B4-BE49-F238E27FC236}">
              <a16:creationId xmlns:a16="http://schemas.microsoft.com/office/drawing/2014/main" id="{6289B23D-5A2E-47F1-B237-E75247B875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6DBC8124-50CC-4966-AB5C-5A1E2F45986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01" name="Text Box 1">
          <a:extLst>
            <a:ext uri="{FF2B5EF4-FFF2-40B4-BE49-F238E27FC236}">
              <a16:creationId xmlns:a16="http://schemas.microsoft.com/office/drawing/2014/main" id="{6F66C642-2AD4-47F6-902D-B732817623E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02" name="Text Box 1">
          <a:extLst>
            <a:ext uri="{FF2B5EF4-FFF2-40B4-BE49-F238E27FC236}">
              <a16:creationId xmlns:a16="http://schemas.microsoft.com/office/drawing/2014/main" id="{E727826F-24AF-4EEE-9148-47337EF4AD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03" name="Text Box 1">
          <a:extLst>
            <a:ext uri="{FF2B5EF4-FFF2-40B4-BE49-F238E27FC236}">
              <a16:creationId xmlns:a16="http://schemas.microsoft.com/office/drawing/2014/main" id="{F621BC03-F28A-44CA-B7A5-CE41268ACB2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C6755DBA-3B6B-4F2B-8B86-73772E5F62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05" name="Text Box 1">
          <a:extLst>
            <a:ext uri="{FF2B5EF4-FFF2-40B4-BE49-F238E27FC236}">
              <a16:creationId xmlns:a16="http://schemas.microsoft.com/office/drawing/2014/main" id="{31D27386-57F3-496D-99A2-7D2F627629F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06" name="Text Box 1">
          <a:extLst>
            <a:ext uri="{FF2B5EF4-FFF2-40B4-BE49-F238E27FC236}">
              <a16:creationId xmlns:a16="http://schemas.microsoft.com/office/drawing/2014/main" id="{7CF3CC0D-C25F-453D-B7F8-1AC5610DAB1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07" name="Text Box 1">
          <a:extLst>
            <a:ext uri="{FF2B5EF4-FFF2-40B4-BE49-F238E27FC236}">
              <a16:creationId xmlns:a16="http://schemas.microsoft.com/office/drawing/2014/main" id="{89667D2D-1260-4FBD-B95F-3AEFF949736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A3BD5925-0718-4AF1-8BAF-E58F79A92DD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09" name="Text Box 1">
          <a:extLst>
            <a:ext uri="{FF2B5EF4-FFF2-40B4-BE49-F238E27FC236}">
              <a16:creationId xmlns:a16="http://schemas.microsoft.com/office/drawing/2014/main" id="{5E01C685-8A7E-4471-8C42-4F6A219BA6B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10" name="Text Box 1">
          <a:extLst>
            <a:ext uri="{FF2B5EF4-FFF2-40B4-BE49-F238E27FC236}">
              <a16:creationId xmlns:a16="http://schemas.microsoft.com/office/drawing/2014/main" id="{1F9180FB-A94C-4D0D-AA5C-639C3D5355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11" name="Text Box 1">
          <a:extLst>
            <a:ext uri="{FF2B5EF4-FFF2-40B4-BE49-F238E27FC236}">
              <a16:creationId xmlns:a16="http://schemas.microsoft.com/office/drawing/2014/main" id="{64903F9A-3B22-4DFF-8471-85B2BC449E2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F9B69D30-35AF-4F77-917B-FC36091CF8E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13" name="Text Box 1">
          <a:extLst>
            <a:ext uri="{FF2B5EF4-FFF2-40B4-BE49-F238E27FC236}">
              <a16:creationId xmlns:a16="http://schemas.microsoft.com/office/drawing/2014/main" id="{719E351F-533F-4E1F-B7E7-2514193FE7F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14" name="Text Box 1">
          <a:extLst>
            <a:ext uri="{FF2B5EF4-FFF2-40B4-BE49-F238E27FC236}">
              <a16:creationId xmlns:a16="http://schemas.microsoft.com/office/drawing/2014/main" id="{BF9F8032-A03A-4376-A389-34A7F89691D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15" name="Text Box 1">
          <a:extLst>
            <a:ext uri="{FF2B5EF4-FFF2-40B4-BE49-F238E27FC236}">
              <a16:creationId xmlns:a16="http://schemas.microsoft.com/office/drawing/2014/main" id="{617833AE-584E-47F0-B7B4-C5ED87B2973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D9DE62C6-823B-46F5-8DFF-72BB95786B8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17" name="Text Box 1">
          <a:extLst>
            <a:ext uri="{FF2B5EF4-FFF2-40B4-BE49-F238E27FC236}">
              <a16:creationId xmlns:a16="http://schemas.microsoft.com/office/drawing/2014/main" id="{4C3BC8EE-CE74-4040-969D-5D2428664D1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18" name="Text Box 1">
          <a:extLst>
            <a:ext uri="{FF2B5EF4-FFF2-40B4-BE49-F238E27FC236}">
              <a16:creationId xmlns:a16="http://schemas.microsoft.com/office/drawing/2014/main" id="{E30FC43D-1FD0-45C0-AF8E-D46613FE514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19" name="Text Box 1">
          <a:extLst>
            <a:ext uri="{FF2B5EF4-FFF2-40B4-BE49-F238E27FC236}">
              <a16:creationId xmlns:a16="http://schemas.microsoft.com/office/drawing/2014/main" id="{F5D86ED2-9CA9-4201-A3AA-78E81ADC569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D07D64E2-FE4F-46FF-9B5A-8EE87E298A7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21" name="Text Box 1">
          <a:extLst>
            <a:ext uri="{FF2B5EF4-FFF2-40B4-BE49-F238E27FC236}">
              <a16:creationId xmlns:a16="http://schemas.microsoft.com/office/drawing/2014/main" id="{C0526355-C54B-4C01-92BC-F3B388CA6F5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022" name="Text Box 1">
          <a:extLst>
            <a:ext uri="{FF2B5EF4-FFF2-40B4-BE49-F238E27FC236}">
              <a16:creationId xmlns:a16="http://schemas.microsoft.com/office/drawing/2014/main" id="{BFEE06DF-6DE5-4392-8550-CD25476F9C6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023" name="Text Box 1">
          <a:extLst>
            <a:ext uri="{FF2B5EF4-FFF2-40B4-BE49-F238E27FC236}">
              <a16:creationId xmlns:a16="http://schemas.microsoft.com/office/drawing/2014/main" id="{9DD7B240-8F26-430F-B4AB-FFA3BD34F24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B67A5099-A8F3-4725-A872-37173A35E8F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025" name="Text Box 1">
          <a:extLst>
            <a:ext uri="{FF2B5EF4-FFF2-40B4-BE49-F238E27FC236}">
              <a16:creationId xmlns:a16="http://schemas.microsoft.com/office/drawing/2014/main" id="{EABE5207-DA9A-4E04-A3D3-00FD0F136BF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26" name="Text Box 1">
          <a:extLst>
            <a:ext uri="{FF2B5EF4-FFF2-40B4-BE49-F238E27FC236}">
              <a16:creationId xmlns:a16="http://schemas.microsoft.com/office/drawing/2014/main" id="{79E6CF16-7E3A-4C82-B3E9-EB18B899243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27" name="Text Box 1">
          <a:extLst>
            <a:ext uri="{FF2B5EF4-FFF2-40B4-BE49-F238E27FC236}">
              <a16:creationId xmlns:a16="http://schemas.microsoft.com/office/drawing/2014/main" id="{48BC4F36-C42B-44D9-83A9-01A70F343D2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10115FC4-DF14-4F07-A994-DA5FD06546B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29" name="Text Box 1">
          <a:extLst>
            <a:ext uri="{FF2B5EF4-FFF2-40B4-BE49-F238E27FC236}">
              <a16:creationId xmlns:a16="http://schemas.microsoft.com/office/drawing/2014/main" id="{BB478550-D36E-41E4-A4F5-F9D2FFB357D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30" name="Text Box 1">
          <a:extLst>
            <a:ext uri="{FF2B5EF4-FFF2-40B4-BE49-F238E27FC236}">
              <a16:creationId xmlns:a16="http://schemas.microsoft.com/office/drawing/2014/main" id="{5247F897-DB5A-4548-958C-E597C3CCC51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31" name="Text Box 1">
          <a:extLst>
            <a:ext uri="{FF2B5EF4-FFF2-40B4-BE49-F238E27FC236}">
              <a16:creationId xmlns:a16="http://schemas.microsoft.com/office/drawing/2014/main" id="{B3FCAE56-FAD7-43AB-9FA2-014FE460B79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455C93DE-16B3-4EA8-9BB1-4A6AC5F6A11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33" name="Text Box 1">
          <a:extLst>
            <a:ext uri="{FF2B5EF4-FFF2-40B4-BE49-F238E27FC236}">
              <a16:creationId xmlns:a16="http://schemas.microsoft.com/office/drawing/2014/main" id="{BD0BD20B-5E1D-4C66-A1B5-0679C891B46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34" name="Text Box 1">
          <a:extLst>
            <a:ext uri="{FF2B5EF4-FFF2-40B4-BE49-F238E27FC236}">
              <a16:creationId xmlns:a16="http://schemas.microsoft.com/office/drawing/2014/main" id="{884CED87-F492-48D8-89F8-DA294FFD0B9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35" name="Text Box 1">
          <a:extLst>
            <a:ext uri="{FF2B5EF4-FFF2-40B4-BE49-F238E27FC236}">
              <a16:creationId xmlns:a16="http://schemas.microsoft.com/office/drawing/2014/main" id="{71189F39-E5C7-46EB-8521-5570C8F9967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3C0497D9-A4E3-4FEF-8AF6-7CBE3A93354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37" name="Text Box 1">
          <a:extLst>
            <a:ext uri="{FF2B5EF4-FFF2-40B4-BE49-F238E27FC236}">
              <a16:creationId xmlns:a16="http://schemas.microsoft.com/office/drawing/2014/main" id="{3D3FAEBF-BC15-439F-BDEE-2520E67B736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38" name="Text Box 1">
          <a:extLst>
            <a:ext uri="{FF2B5EF4-FFF2-40B4-BE49-F238E27FC236}">
              <a16:creationId xmlns:a16="http://schemas.microsoft.com/office/drawing/2014/main" id="{B828839E-ACA9-4AFF-9D20-49AF9B80D05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39" name="Text Box 1">
          <a:extLst>
            <a:ext uri="{FF2B5EF4-FFF2-40B4-BE49-F238E27FC236}">
              <a16:creationId xmlns:a16="http://schemas.microsoft.com/office/drawing/2014/main" id="{99846AE2-E021-4636-91AC-5900F52859B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A9794947-B505-4E49-BFC4-D0D4E879622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41" name="Text Box 1">
          <a:extLst>
            <a:ext uri="{FF2B5EF4-FFF2-40B4-BE49-F238E27FC236}">
              <a16:creationId xmlns:a16="http://schemas.microsoft.com/office/drawing/2014/main" id="{6AA64BFA-70D5-482B-B2C9-B096A934FBC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42" name="Text Box 1">
          <a:extLst>
            <a:ext uri="{FF2B5EF4-FFF2-40B4-BE49-F238E27FC236}">
              <a16:creationId xmlns:a16="http://schemas.microsoft.com/office/drawing/2014/main" id="{334CB292-FB68-42B8-8FAE-BDE105E1A94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43" name="Text Box 1">
          <a:extLst>
            <a:ext uri="{FF2B5EF4-FFF2-40B4-BE49-F238E27FC236}">
              <a16:creationId xmlns:a16="http://schemas.microsoft.com/office/drawing/2014/main" id="{1B89E41C-6B8F-463D-A21F-D2B1D3D5F5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3BA04BB1-B415-4A20-957B-C4CB21DDFA3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45" name="Text Box 1">
          <a:extLst>
            <a:ext uri="{FF2B5EF4-FFF2-40B4-BE49-F238E27FC236}">
              <a16:creationId xmlns:a16="http://schemas.microsoft.com/office/drawing/2014/main" id="{D723C4BB-8044-41C3-B5C7-DD18CB9E0B4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46" name="Text Box 1">
          <a:extLst>
            <a:ext uri="{FF2B5EF4-FFF2-40B4-BE49-F238E27FC236}">
              <a16:creationId xmlns:a16="http://schemas.microsoft.com/office/drawing/2014/main" id="{9ED02273-711D-4EF7-B6F4-A3D8BC0393A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47" name="Text Box 1">
          <a:extLst>
            <a:ext uri="{FF2B5EF4-FFF2-40B4-BE49-F238E27FC236}">
              <a16:creationId xmlns:a16="http://schemas.microsoft.com/office/drawing/2014/main" id="{B46B2F17-6B13-4F09-8B17-44A4B9184C8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D80071AF-4B24-41BE-A0CD-7C60FAF0E20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5BD82823-5937-451B-8847-51CABB4B5FA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0" name="Text Box 1">
          <a:extLst>
            <a:ext uri="{FF2B5EF4-FFF2-40B4-BE49-F238E27FC236}">
              <a16:creationId xmlns:a16="http://schemas.microsoft.com/office/drawing/2014/main" id="{161B9BFA-3D28-45F7-8AEA-5EE99137ABB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1" name="Text Box 1">
          <a:extLst>
            <a:ext uri="{FF2B5EF4-FFF2-40B4-BE49-F238E27FC236}">
              <a16:creationId xmlns:a16="http://schemas.microsoft.com/office/drawing/2014/main" id="{DF056D68-CA21-4FE7-8A1D-BE38ABB22FB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ACFA0B9F-A16E-4E55-BE34-B3531AA1C1D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3" name="Text Box 1">
          <a:extLst>
            <a:ext uri="{FF2B5EF4-FFF2-40B4-BE49-F238E27FC236}">
              <a16:creationId xmlns:a16="http://schemas.microsoft.com/office/drawing/2014/main" id="{69C83828-74AF-4000-B27B-132DB6AEAB0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4" name="Text Box 1">
          <a:extLst>
            <a:ext uri="{FF2B5EF4-FFF2-40B4-BE49-F238E27FC236}">
              <a16:creationId xmlns:a16="http://schemas.microsoft.com/office/drawing/2014/main" id="{669A6D11-A8E9-48FF-A238-FB15EC20D04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5" name="Text Box 1">
          <a:extLst>
            <a:ext uri="{FF2B5EF4-FFF2-40B4-BE49-F238E27FC236}">
              <a16:creationId xmlns:a16="http://schemas.microsoft.com/office/drawing/2014/main" id="{FEA230A5-58E7-4A34-8BD1-2D92D1CF019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98929A8A-9070-4196-A27C-1E50C536ACE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7" name="Text Box 1">
          <a:extLst>
            <a:ext uri="{FF2B5EF4-FFF2-40B4-BE49-F238E27FC236}">
              <a16:creationId xmlns:a16="http://schemas.microsoft.com/office/drawing/2014/main" id="{515B0112-4AEA-4702-A860-E1446A678C0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8" name="Text Box 1">
          <a:extLst>
            <a:ext uri="{FF2B5EF4-FFF2-40B4-BE49-F238E27FC236}">
              <a16:creationId xmlns:a16="http://schemas.microsoft.com/office/drawing/2014/main" id="{AE9810F4-9CC8-4FDD-87FA-67236E21ACE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5C04D8EC-D1D2-4F02-8B72-0DA2BD4FAD2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461535F0-E0A1-412D-884B-B586DE91C60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61" name="Text Box 1">
          <a:extLst>
            <a:ext uri="{FF2B5EF4-FFF2-40B4-BE49-F238E27FC236}">
              <a16:creationId xmlns:a16="http://schemas.microsoft.com/office/drawing/2014/main" id="{5DCD1799-9747-4BF7-AC12-021E7B7D4A9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629EAF75-0820-43CB-A2ED-2528EB7FA4F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63" name="Text Box 1">
          <a:extLst>
            <a:ext uri="{FF2B5EF4-FFF2-40B4-BE49-F238E27FC236}">
              <a16:creationId xmlns:a16="http://schemas.microsoft.com/office/drawing/2014/main" id="{0A394BA9-77E9-47C1-BFC9-916181C156B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EB6C4DD9-F8F3-48D7-BF57-938F5B50D7D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065" name="Text Box 1">
          <a:extLst>
            <a:ext uri="{FF2B5EF4-FFF2-40B4-BE49-F238E27FC236}">
              <a16:creationId xmlns:a16="http://schemas.microsoft.com/office/drawing/2014/main" id="{F03D2169-FE24-425A-900A-26E81B5F899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66" name="Text Box 1">
          <a:extLst>
            <a:ext uri="{FF2B5EF4-FFF2-40B4-BE49-F238E27FC236}">
              <a16:creationId xmlns:a16="http://schemas.microsoft.com/office/drawing/2014/main" id="{2AF41A7E-C4A2-4E1B-889E-039E727AFEB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67" name="Text Box 1">
          <a:extLst>
            <a:ext uri="{FF2B5EF4-FFF2-40B4-BE49-F238E27FC236}">
              <a16:creationId xmlns:a16="http://schemas.microsoft.com/office/drawing/2014/main" id="{54AFF5B2-CD95-4BE4-8A3D-23338F5BDB0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74600382-D90D-4B19-8964-5E5C0F461F0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46F705D6-248C-45D8-8541-A59AB490D34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70" name="Text Box 1">
          <a:extLst>
            <a:ext uri="{FF2B5EF4-FFF2-40B4-BE49-F238E27FC236}">
              <a16:creationId xmlns:a16="http://schemas.microsoft.com/office/drawing/2014/main" id="{FC093CF9-6A2A-4378-8D49-2F1908C2008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71" name="Text Box 1">
          <a:extLst>
            <a:ext uri="{FF2B5EF4-FFF2-40B4-BE49-F238E27FC236}">
              <a16:creationId xmlns:a16="http://schemas.microsoft.com/office/drawing/2014/main" id="{6DBDBFDF-288A-48F7-BE40-5B7B2D98086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52401120-53C1-4830-BE26-00FFBDFD517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73" name="Text Box 1">
          <a:extLst>
            <a:ext uri="{FF2B5EF4-FFF2-40B4-BE49-F238E27FC236}">
              <a16:creationId xmlns:a16="http://schemas.microsoft.com/office/drawing/2014/main" id="{C2AB526B-355E-4D28-ADFC-6D46E1710BA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74" name="Text Box 1">
          <a:extLst>
            <a:ext uri="{FF2B5EF4-FFF2-40B4-BE49-F238E27FC236}">
              <a16:creationId xmlns:a16="http://schemas.microsoft.com/office/drawing/2014/main" id="{96CABC9F-4E7B-495B-8E0A-92106B4DD65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75" name="Text Box 1">
          <a:extLst>
            <a:ext uri="{FF2B5EF4-FFF2-40B4-BE49-F238E27FC236}">
              <a16:creationId xmlns:a16="http://schemas.microsoft.com/office/drawing/2014/main" id="{4283C772-DAD4-4BDB-9FC1-89F0F93854B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00E95C7B-4146-4681-9794-F91583F93E8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77" name="Text Box 1">
          <a:extLst>
            <a:ext uri="{FF2B5EF4-FFF2-40B4-BE49-F238E27FC236}">
              <a16:creationId xmlns:a16="http://schemas.microsoft.com/office/drawing/2014/main" id="{EA447F9F-4C58-4306-B34A-F9815DBDB60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78" name="Text Box 1">
          <a:extLst>
            <a:ext uri="{FF2B5EF4-FFF2-40B4-BE49-F238E27FC236}">
              <a16:creationId xmlns:a16="http://schemas.microsoft.com/office/drawing/2014/main" id="{DFFDE5F6-DB00-4B4B-823E-15EC3FC2E93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31977C3A-190A-46E2-B073-A026CB3F6AC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920B1C57-71DD-47BB-AD4B-B4E924BD730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81" name="Text Box 1">
          <a:extLst>
            <a:ext uri="{FF2B5EF4-FFF2-40B4-BE49-F238E27FC236}">
              <a16:creationId xmlns:a16="http://schemas.microsoft.com/office/drawing/2014/main" id="{9AD3451D-9285-475B-8977-B08694DDE55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82" name="Text Box 1">
          <a:extLst>
            <a:ext uri="{FF2B5EF4-FFF2-40B4-BE49-F238E27FC236}">
              <a16:creationId xmlns:a16="http://schemas.microsoft.com/office/drawing/2014/main" id="{314051C0-9DEA-439C-8328-5002353D9C4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83" name="Text Box 1">
          <a:extLst>
            <a:ext uri="{FF2B5EF4-FFF2-40B4-BE49-F238E27FC236}">
              <a16:creationId xmlns:a16="http://schemas.microsoft.com/office/drawing/2014/main" id="{C80EBEFE-4140-482D-B8C2-330A51C9E9C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4E9FB7D1-C18E-4259-AB3B-5577F52DB7B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85" name="Text Box 1">
          <a:extLst>
            <a:ext uri="{FF2B5EF4-FFF2-40B4-BE49-F238E27FC236}">
              <a16:creationId xmlns:a16="http://schemas.microsoft.com/office/drawing/2014/main" id="{03DC09AA-C53F-427C-A1D6-D75D8BBD014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86" name="Text Box 1">
          <a:extLst>
            <a:ext uri="{FF2B5EF4-FFF2-40B4-BE49-F238E27FC236}">
              <a16:creationId xmlns:a16="http://schemas.microsoft.com/office/drawing/2014/main" id="{17E46763-021F-4A89-9F1E-557E3BBB07E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87" name="Text Box 1">
          <a:extLst>
            <a:ext uri="{FF2B5EF4-FFF2-40B4-BE49-F238E27FC236}">
              <a16:creationId xmlns:a16="http://schemas.microsoft.com/office/drawing/2014/main" id="{A587AFD7-9203-45F8-9632-16BFA892C86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D0869204-BF2C-4A4F-92C1-7F09BCC2597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F224CED8-78ED-4FED-A002-26C958B73D7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90" name="Text Box 1">
          <a:extLst>
            <a:ext uri="{FF2B5EF4-FFF2-40B4-BE49-F238E27FC236}">
              <a16:creationId xmlns:a16="http://schemas.microsoft.com/office/drawing/2014/main" id="{59F25F99-16C7-43B0-B26A-2257266C4C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91" name="Text Box 1">
          <a:extLst>
            <a:ext uri="{FF2B5EF4-FFF2-40B4-BE49-F238E27FC236}">
              <a16:creationId xmlns:a16="http://schemas.microsoft.com/office/drawing/2014/main" id="{EB7FC92A-C60F-445E-910C-D589F8C4ECF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EABADDDE-9FE7-4C18-8330-4211F088871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93" name="Text Box 1">
          <a:extLst>
            <a:ext uri="{FF2B5EF4-FFF2-40B4-BE49-F238E27FC236}">
              <a16:creationId xmlns:a16="http://schemas.microsoft.com/office/drawing/2014/main" id="{11211BE9-0280-4B8A-9254-2E4BECC9529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94" name="Text Box 1">
          <a:extLst>
            <a:ext uri="{FF2B5EF4-FFF2-40B4-BE49-F238E27FC236}">
              <a16:creationId xmlns:a16="http://schemas.microsoft.com/office/drawing/2014/main" id="{2D6C6BE1-C468-4C76-8AA8-BB6AD3FF74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95" name="Text Box 1">
          <a:extLst>
            <a:ext uri="{FF2B5EF4-FFF2-40B4-BE49-F238E27FC236}">
              <a16:creationId xmlns:a16="http://schemas.microsoft.com/office/drawing/2014/main" id="{B8279D8B-EDFB-41B3-8A15-8544722FA04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766DA87D-7110-4F9F-98D7-913C6A80352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097" name="Text Box 1">
          <a:extLst>
            <a:ext uri="{FF2B5EF4-FFF2-40B4-BE49-F238E27FC236}">
              <a16:creationId xmlns:a16="http://schemas.microsoft.com/office/drawing/2014/main" id="{96A5EE2F-451B-4418-9F73-6FE0F84EF7E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098" name="Text Box 1">
          <a:extLst>
            <a:ext uri="{FF2B5EF4-FFF2-40B4-BE49-F238E27FC236}">
              <a16:creationId xmlns:a16="http://schemas.microsoft.com/office/drawing/2014/main" id="{6E5A9FF8-AD72-4C62-9887-6E01761C246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B6D0ADCA-A889-4D6B-9959-27248F9FA85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182DDF89-6CC9-4BA7-81E9-239BD3A4565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01" name="Text Box 1">
          <a:extLst>
            <a:ext uri="{FF2B5EF4-FFF2-40B4-BE49-F238E27FC236}">
              <a16:creationId xmlns:a16="http://schemas.microsoft.com/office/drawing/2014/main" id="{DD535517-85AB-459B-AE32-15DF1A9CD51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02" name="Text Box 1">
          <a:extLst>
            <a:ext uri="{FF2B5EF4-FFF2-40B4-BE49-F238E27FC236}">
              <a16:creationId xmlns:a16="http://schemas.microsoft.com/office/drawing/2014/main" id="{DBB7786B-AF95-4FC3-916F-C179AF0A0BD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03" name="Text Box 1">
          <a:extLst>
            <a:ext uri="{FF2B5EF4-FFF2-40B4-BE49-F238E27FC236}">
              <a16:creationId xmlns:a16="http://schemas.microsoft.com/office/drawing/2014/main" id="{C14D0140-92DD-4086-A3DB-EC4CCDD53A2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92E1BFA8-5108-461C-98DF-51C37847DC6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05" name="Text Box 1">
          <a:extLst>
            <a:ext uri="{FF2B5EF4-FFF2-40B4-BE49-F238E27FC236}">
              <a16:creationId xmlns:a16="http://schemas.microsoft.com/office/drawing/2014/main" id="{7E583083-FB37-436D-857D-835334CB89E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06" name="Text Box 1">
          <a:extLst>
            <a:ext uri="{FF2B5EF4-FFF2-40B4-BE49-F238E27FC236}">
              <a16:creationId xmlns:a16="http://schemas.microsoft.com/office/drawing/2014/main" id="{26D6F72C-D4E0-46BC-A299-670FF10BC10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07" name="Text Box 1">
          <a:extLst>
            <a:ext uri="{FF2B5EF4-FFF2-40B4-BE49-F238E27FC236}">
              <a16:creationId xmlns:a16="http://schemas.microsoft.com/office/drawing/2014/main" id="{A1BE4153-4245-4B43-924F-75849CE412E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FB11E797-52A7-4DF7-876F-6CF3B2C7759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FCD91AE5-754B-4DC4-8F20-0D39D1CB4B3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10" name="Text Box 1">
          <a:extLst>
            <a:ext uri="{FF2B5EF4-FFF2-40B4-BE49-F238E27FC236}">
              <a16:creationId xmlns:a16="http://schemas.microsoft.com/office/drawing/2014/main" id="{FB43267C-1E44-4B90-B5A3-62ABAB03C48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11" name="Text Box 1">
          <a:extLst>
            <a:ext uri="{FF2B5EF4-FFF2-40B4-BE49-F238E27FC236}">
              <a16:creationId xmlns:a16="http://schemas.microsoft.com/office/drawing/2014/main" id="{3D2AA997-529A-4A8C-A379-D81465901EE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AF9666B5-06F4-4318-9990-A3FEE931C15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13" name="Text Box 1">
          <a:extLst>
            <a:ext uri="{FF2B5EF4-FFF2-40B4-BE49-F238E27FC236}">
              <a16:creationId xmlns:a16="http://schemas.microsoft.com/office/drawing/2014/main" id="{8A2A32F8-44AB-4623-A83D-7B7F69F0C88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14" name="Text Box 1">
          <a:extLst>
            <a:ext uri="{FF2B5EF4-FFF2-40B4-BE49-F238E27FC236}">
              <a16:creationId xmlns:a16="http://schemas.microsoft.com/office/drawing/2014/main" id="{068B023E-7696-4A62-B9CF-BB955D64156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15" name="Text Box 1">
          <a:extLst>
            <a:ext uri="{FF2B5EF4-FFF2-40B4-BE49-F238E27FC236}">
              <a16:creationId xmlns:a16="http://schemas.microsoft.com/office/drawing/2014/main" id="{6CF21606-85F4-46D9-B3E6-2BF70D47808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D8DE359C-32B5-4965-AD51-567DB0945C6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17" name="Text Box 1">
          <a:extLst>
            <a:ext uri="{FF2B5EF4-FFF2-40B4-BE49-F238E27FC236}">
              <a16:creationId xmlns:a16="http://schemas.microsoft.com/office/drawing/2014/main" id="{7487E290-B443-46F4-A5AA-FC7E2A3E619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18" name="Text Box 1">
          <a:extLst>
            <a:ext uri="{FF2B5EF4-FFF2-40B4-BE49-F238E27FC236}">
              <a16:creationId xmlns:a16="http://schemas.microsoft.com/office/drawing/2014/main" id="{EBD64F50-0AC7-44B7-918A-EBA4BC5AE6C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574190D8-8D09-4B2C-A57A-FE30D4018D4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BE4832C8-C296-431D-BF87-63506099B41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21" name="Text Box 1">
          <a:extLst>
            <a:ext uri="{FF2B5EF4-FFF2-40B4-BE49-F238E27FC236}">
              <a16:creationId xmlns:a16="http://schemas.microsoft.com/office/drawing/2014/main" id="{37B6B3DE-A103-4338-8564-C75C91AA760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22" name="Text Box 1">
          <a:extLst>
            <a:ext uri="{FF2B5EF4-FFF2-40B4-BE49-F238E27FC236}">
              <a16:creationId xmlns:a16="http://schemas.microsoft.com/office/drawing/2014/main" id="{08F2AE74-8967-4012-98EC-4789FB0F4F0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23" name="Text Box 1">
          <a:extLst>
            <a:ext uri="{FF2B5EF4-FFF2-40B4-BE49-F238E27FC236}">
              <a16:creationId xmlns:a16="http://schemas.microsoft.com/office/drawing/2014/main" id="{80E2C7C3-529E-478C-8B6E-388BE8EACC3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B8C934E9-8706-49A7-AFD4-880C8F44B7E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25" name="Text Box 1">
          <a:extLst>
            <a:ext uri="{FF2B5EF4-FFF2-40B4-BE49-F238E27FC236}">
              <a16:creationId xmlns:a16="http://schemas.microsoft.com/office/drawing/2014/main" id="{9444A1AD-0F89-48A2-9C6C-358AE67E241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26" name="Text Box 1">
          <a:extLst>
            <a:ext uri="{FF2B5EF4-FFF2-40B4-BE49-F238E27FC236}">
              <a16:creationId xmlns:a16="http://schemas.microsoft.com/office/drawing/2014/main" id="{0BCC0063-AB31-4079-A316-91DBE9B516E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27" name="Text Box 1">
          <a:extLst>
            <a:ext uri="{FF2B5EF4-FFF2-40B4-BE49-F238E27FC236}">
              <a16:creationId xmlns:a16="http://schemas.microsoft.com/office/drawing/2014/main" id="{64999592-FC97-447E-913E-8E8A61FE72C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3EC00E6A-A3C4-4A22-9C07-A1BB55BD245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102ABCC7-672B-42CC-B2E5-D34F7E28E0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30" name="Text Box 1">
          <a:extLst>
            <a:ext uri="{FF2B5EF4-FFF2-40B4-BE49-F238E27FC236}">
              <a16:creationId xmlns:a16="http://schemas.microsoft.com/office/drawing/2014/main" id="{1C207A50-9DE8-4563-A93E-E1FD9D9D3B6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31" name="Text Box 1">
          <a:extLst>
            <a:ext uri="{FF2B5EF4-FFF2-40B4-BE49-F238E27FC236}">
              <a16:creationId xmlns:a16="http://schemas.microsoft.com/office/drawing/2014/main" id="{47403C42-5EBD-4A82-97F3-FEBE14FA9F4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CF638191-F85A-4CA2-B760-E9B8C8301AB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33" name="Text Box 1">
          <a:extLst>
            <a:ext uri="{FF2B5EF4-FFF2-40B4-BE49-F238E27FC236}">
              <a16:creationId xmlns:a16="http://schemas.microsoft.com/office/drawing/2014/main" id="{FD513EAD-A459-4B7A-A6CD-4CABF896273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34" name="Text Box 1">
          <a:extLst>
            <a:ext uri="{FF2B5EF4-FFF2-40B4-BE49-F238E27FC236}">
              <a16:creationId xmlns:a16="http://schemas.microsoft.com/office/drawing/2014/main" id="{2A8448FF-FD44-4016-8BDA-D40C1259780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35" name="Text Box 1">
          <a:extLst>
            <a:ext uri="{FF2B5EF4-FFF2-40B4-BE49-F238E27FC236}">
              <a16:creationId xmlns:a16="http://schemas.microsoft.com/office/drawing/2014/main" id="{660B76E5-6EB0-4556-944D-C791C65D1F5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DA8CDB53-9A2D-465B-A008-7CFE453B2FF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37" name="Text Box 1">
          <a:extLst>
            <a:ext uri="{FF2B5EF4-FFF2-40B4-BE49-F238E27FC236}">
              <a16:creationId xmlns:a16="http://schemas.microsoft.com/office/drawing/2014/main" id="{32C67FE4-B74C-4E82-AB11-3213B7971B0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38" name="Text Box 1">
          <a:extLst>
            <a:ext uri="{FF2B5EF4-FFF2-40B4-BE49-F238E27FC236}">
              <a16:creationId xmlns:a16="http://schemas.microsoft.com/office/drawing/2014/main" id="{6E9E1B0C-8DDA-499C-9F3B-C71BA0F4951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E34D8163-6030-478D-A686-6FB87E933AE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13BBFE25-1A15-47C9-B055-AE5384B9C99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41" name="Text Box 1">
          <a:extLst>
            <a:ext uri="{FF2B5EF4-FFF2-40B4-BE49-F238E27FC236}">
              <a16:creationId xmlns:a16="http://schemas.microsoft.com/office/drawing/2014/main" id="{90D8C41A-020E-4F16-B58F-28524403944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42" name="Text Box 1">
          <a:extLst>
            <a:ext uri="{FF2B5EF4-FFF2-40B4-BE49-F238E27FC236}">
              <a16:creationId xmlns:a16="http://schemas.microsoft.com/office/drawing/2014/main" id="{5D2F6DA2-CED4-4197-930F-B745117CF32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43" name="Text Box 1">
          <a:extLst>
            <a:ext uri="{FF2B5EF4-FFF2-40B4-BE49-F238E27FC236}">
              <a16:creationId xmlns:a16="http://schemas.microsoft.com/office/drawing/2014/main" id="{D1F1A59F-AC2D-4531-9011-6B2ADD7D7D1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A4714D0F-71F9-47C0-B35E-1F24D825688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45" name="Text Box 1">
          <a:extLst>
            <a:ext uri="{FF2B5EF4-FFF2-40B4-BE49-F238E27FC236}">
              <a16:creationId xmlns:a16="http://schemas.microsoft.com/office/drawing/2014/main" id="{7577686A-3A5F-45EF-98D9-B5D4B43C2A4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46" name="Text Box 1">
          <a:extLst>
            <a:ext uri="{FF2B5EF4-FFF2-40B4-BE49-F238E27FC236}">
              <a16:creationId xmlns:a16="http://schemas.microsoft.com/office/drawing/2014/main" id="{7648557A-8330-44BA-A69C-6DDEB7B4FBA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47" name="Text Box 1">
          <a:extLst>
            <a:ext uri="{FF2B5EF4-FFF2-40B4-BE49-F238E27FC236}">
              <a16:creationId xmlns:a16="http://schemas.microsoft.com/office/drawing/2014/main" id="{B89E3353-D882-4402-B649-13B755DD280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5DA86B6F-2336-4178-BF82-D8EB5D509BE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E18DDA3B-8692-44F3-B987-64C6D63C997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50" name="Text Box 1">
          <a:extLst>
            <a:ext uri="{FF2B5EF4-FFF2-40B4-BE49-F238E27FC236}">
              <a16:creationId xmlns:a16="http://schemas.microsoft.com/office/drawing/2014/main" id="{0C766C8A-FD0C-4F21-BA41-7A299683430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51" name="Text Box 1">
          <a:extLst>
            <a:ext uri="{FF2B5EF4-FFF2-40B4-BE49-F238E27FC236}">
              <a16:creationId xmlns:a16="http://schemas.microsoft.com/office/drawing/2014/main" id="{1DE3318F-5D95-4EE7-AD92-351D2D25A74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A01B0FC7-E619-4F04-82AA-C056B04F81C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53" name="Text Box 1">
          <a:extLst>
            <a:ext uri="{FF2B5EF4-FFF2-40B4-BE49-F238E27FC236}">
              <a16:creationId xmlns:a16="http://schemas.microsoft.com/office/drawing/2014/main" id="{EAC2D9E5-465A-4B93-A49E-5AC60D73720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54" name="Text Box 1">
          <a:extLst>
            <a:ext uri="{FF2B5EF4-FFF2-40B4-BE49-F238E27FC236}">
              <a16:creationId xmlns:a16="http://schemas.microsoft.com/office/drawing/2014/main" id="{AB161CB8-7B92-48D4-B450-08070FE8563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55" name="Text Box 1">
          <a:extLst>
            <a:ext uri="{FF2B5EF4-FFF2-40B4-BE49-F238E27FC236}">
              <a16:creationId xmlns:a16="http://schemas.microsoft.com/office/drawing/2014/main" id="{29E312AF-4990-4249-B9E7-5289920D8C6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EE9D8C39-DF5E-4076-A7ED-6268A30B0D2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57" name="Text Box 1">
          <a:extLst>
            <a:ext uri="{FF2B5EF4-FFF2-40B4-BE49-F238E27FC236}">
              <a16:creationId xmlns:a16="http://schemas.microsoft.com/office/drawing/2014/main" id="{A1028701-8E49-496E-A83D-167F2FDBC3E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58" name="Text Box 1">
          <a:extLst>
            <a:ext uri="{FF2B5EF4-FFF2-40B4-BE49-F238E27FC236}">
              <a16:creationId xmlns:a16="http://schemas.microsoft.com/office/drawing/2014/main" id="{99FC35EC-54D6-42EF-822D-148D39DC1AF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DCF7CBFA-7795-45F4-9BD0-806EE301613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A42F2FF8-45F8-4F81-B44A-9498A5EB200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61" name="Text Box 1">
          <a:extLst>
            <a:ext uri="{FF2B5EF4-FFF2-40B4-BE49-F238E27FC236}">
              <a16:creationId xmlns:a16="http://schemas.microsoft.com/office/drawing/2014/main" id="{A994F665-9B40-4BE7-8FC2-3C083BC63EC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62" name="Text Box 1">
          <a:extLst>
            <a:ext uri="{FF2B5EF4-FFF2-40B4-BE49-F238E27FC236}">
              <a16:creationId xmlns:a16="http://schemas.microsoft.com/office/drawing/2014/main" id="{3F08F5F0-5E6D-4603-84B4-FA49E21509C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63" name="Text Box 1">
          <a:extLst>
            <a:ext uri="{FF2B5EF4-FFF2-40B4-BE49-F238E27FC236}">
              <a16:creationId xmlns:a16="http://schemas.microsoft.com/office/drawing/2014/main" id="{3626263C-E522-425D-99B8-A115B7D379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EFB08FD8-E77F-43D5-8934-A2C23FC7A40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65" name="Text Box 1">
          <a:extLst>
            <a:ext uri="{FF2B5EF4-FFF2-40B4-BE49-F238E27FC236}">
              <a16:creationId xmlns:a16="http://schemas.microsoft.com/office/drawing/2014/main" id="{5D1CD783-818E-4B8A-85BE-465FABDE92C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66" name="Text Box 1">
          <a:extLst>
            <a:ext uri="{FF2B5EF4-FFF2-40B4-BE49-F238E27FC236}">
              <a16:creationId xmlns:a16="http://schemas.microsoft.com/office/drawing/2014/main" id="{19A1AC82-2364-4F0B-B1DB-5F15944D2FE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67" name="Text Box 1">
          <a:extLst>
            <a:ext uri="{FF2B5EF4-FFF2-40B4-BE49-F238E27FC236}">
              <a16:creationId xmlns:a16="http://schemas.microsoft.com/office/drawing/2014/main" id="{9BF2C1E9-0FED-4267-B056-3AC0AD03CBC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92372093-FE11-4CEF-91DD-E55B7CDB13B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109570BD-D9F2-41BC-BE65-B51D895D197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70" name="Text Box 1">
          <a:extLst>
            <a:ext uri="{FF2B5EF4-FFF2-40B4-BE49-F238E27FC236}">
              <a16:creationId xmlns:a16="http://schemas.microsoft.com/office/drawing/2014/main" id="{F3959D93-1A60-4E90-900A-380EE39F414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71" name="Text Box 1">
          <a:extLst>
            <a:ext uri="{FF2B5EF4-FFF2-40B4-BE49-F238E27FC236}">
              <a16:creationId xmlns:a16="http://schemas.microsoft.com/office/drawing/2014/main" id="{72FC0030-F19A-48B0-8157-C8F773893E3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1E2AB6BB-D31A-4A19-8C4A-3406626732C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73" name="Text Box 1">
          <a:extLst>
            <a:ext uri="{FF2B5EF4-FFF2-40B4-BE49-F238E27FC236}">
              <a16:creationId xmlns:a16="http://schemas.microsoft.com/office/drawing/2014/main" id="{4FBDF4B3-E479-46FE-9BBD-4091B34B231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74" name="Text Box 1">
          <a:extLst>
            <a:ext uri="{FF2B5EF4-FFF2-40B4-BE49-F238E27FC236}">
              <a16:creationId xmlns:a16="http://schemas.microsoft.com/office/drawing/2014/main" id="{859CAD0B-4A1B-4B5F-82A7-707D3FDC5B2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75" name="Text Box 1">
          <a:extLst>
            <a:ext uri="{FF2B5EF4-FFF2-40B4-BE49-F238E27FC236}">
              <a16:creationId xmlns:a16="http://schemas.microsoft.com/office/drawing/2014/main" id="{81304002-F4EC-403D-98F5-0D6291E5629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2B8D10F0-9EBB-4924-BD30-B868B27F217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177" name="Text Box 1">
          <a:extLst>
            <a:ext uri="{FF2B5EF4-FFF2-40B4-BE49-F238E27FC236}">
              <a16:creationId xmlns:a16="http://schemas.microsoft.com/office/drawing/2014/main" id="{68202D53-6AE0-4843-ABCA-3569D1C7F5B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78" name="Text Box 1">
          <a:extLst>
            <a:ext uri="{FF2B5EF4-FFF2-40B4-BE49-F238E27FC236}">
              <a16:creationId xmlns:a16="http://schemas.microsoft.com/office/drawing/2014/main" id="{9012C84C-4CFF-4D1D-A00D-AF9F1FC4266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8B9F35AD-A7A4-4F18-8C9F-8B9BBDC9C38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02E5F542-8456-4CA2-8155-DC41191A79E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81" name="Text Box 1">
          <a:extLst>
            <a:ext uri="{FF2B5EF4-FFF2-40B4-BE49-F238E27FC236}">
              <a16:creationId xmlns:a16="http://schemas.microsoft.com/office/drawing/2014/main" id="{E1260032-BAD7-4BAF-99F2-E7938E2468A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82" name="Text Box 1">
          <a:extLst>
            <a:ext uri="{FF2B5EF4-FFF2-40B4-BE49-F238E27FC236}">
              <a16:creationId xmlns:a16="http://schemas.microsoft.com/office/drawing/2014/main" id="{30C1C7E6-9060-42A0-979E-1D9B2927BAC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83" name="Text Box 1">
          <a:extLst>
            <a:ext uri="{FF2B5EF4-FFF2-40B4-BE49-F238E27FC236}">
              <a16:creationId xmlns:a16="http://schemas.microsoft.com/office/drawing/2014/main" id="{5831DA85-4DF4-4A1A-B525-29E0ABA820C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18E7A2BF-D1F6-4BD9-9E3E-DA0C4639EAB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85" name="Text Box 1">
          <a:extLst>
            <a:ext uri="{FF2B5EF4-FFF2-40B4-BE49-F238E27FC236}">
              <a16:creationId xmlns:a16="http://schemas.microsoft.com/office/drawing/2014/main" id="{36BE47FA-71C0-428E-8FF4-DDD17CEFDAC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86" name="Text Box 1">
          <a:extLst>
            <a:ext uri="{FF2B5EF4-FFF2-40B4-BE49-F238E27FC236}">
              <a16:creationId xmlns:a16="http://schemas.microsoft.com/office/drawing/2014/main" id="{55D790B0-F6DB-455C-A439-E622B7FBA27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87" name="Text Box 1">
          <a:extLst>
            <a:ext uri="{FF2B5EF4-FFF2-40B4-BE49-F238E27FC236}">
              <a16:creationId xmlns:a16="http://schemas.microsoft.com/office/drawing/2014/main" id="{D5D67323-3397-46D1-BF67-A349F7B9C6F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EC5A174A-AC72-4951-BDD4-93D260BD7D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0ADFB668-A189-441C-A008-C0DD69648A3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90" name="Text Box 1">
          <a:extLst>
            <a:ext uri="{FF2B5EF4-FFF2-40B4-BE49-F238E27FC236}">
              <a16:creationId xmlns:a16="http://schemas.microsoft.com/office/drawing/2014/main" id="{548A79AB-2CC3-4275-B70E-926BAA171D1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91" name="Text Box 1">
          <a:extLst>
            <a:ext uri="{FF2B5EF4-FFF2-40B4-BE49-F238E27FC236}">
              <a16:creationId xmlns:a16="http://schemas.microsoft.com/office/drawing/2014/main" id="{0B872724-F0A8-48FF-89DB-7DB9F0BC774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54720089-0D97-4287-8F22-A140FF247AE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4C03226E-816A-4FE8-8EDA-C600F9103E9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94" name="Text Box 1">
          <a:extLst>
            <a:ext uri="{FF2B5EF4-FFF2-40B4-BE49-F238E27FC236}">
              <a16:creationId xmlns:a16="http://schemas.microsoft.com/office/drawing/2014/main" id="{142119E2-C04E-4EF3-BAC8-0FA84C66D1B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95" name="Text Box 1">
          <a:extLst>
            <a:ext uri="{FF2B5EF4-FFF2-40B4-BE49-F238E27FC236}">
              <a16:creationId xmlns:a16="http://schemas.microsoft.com/office/drawing/2014/main" id="{C02E6A25-3761-43EE-B4BA-7024E6C147B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0899B068-A2D0-4785-BD91-F4038829E17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197" name="Text Box 1">
          <a:extLst>
            <a:ext uri="{FF2B5EF4-FFF2-40B4-BE49-F238E27FC236}">
              <a16:creationId xmlns:a16="http://schemas.microsoft.com/office/drawing/2014/main" id="{88077D96-5799-4478-9458-8185F599094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98" name="Text Box 1">
          <a:extLst>
            <a:ext uri="{FF2B5EF4-FFF2-40B4-BE49-F238E27FC236}">
              <a16:creationId xmlns:a16="http://schemas.microsoft.com/office/drawing/2014/main" id="{6034B353-CB0B-4D56-952B-F684908E9F7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FE7F838A-B4A9-4BB5-A41E-309FE9F1540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1A52F940-C3AB-4A90-A39D-1E9EC1830BC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01" name="Text Box 1">
          <a:extLst>
            <a:ext uri="{FF2B5EF4-FFF2-40B4-BE49-F238E27FC236}">
              <a16:creationId xmlns:a16="http://schemas.microsoft.com/office/drawing/2014/main" id="{003AF62D-D3EB-4365-9C3A-896792CAF98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2" name="Text Box 1">
          <a:extLst>
            <a:ext uri="{FF2B5EF4-FFF2-40B4-BE49-F238E27FC236}">
              <a16:creationId xmlns:a16="http://schemas.microsoft.com/office/drawing/2014/main" id="{8738FF90-92EF-431A-BAB2-727741643AD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3" name="Text Box 1">
          <a:extLst>
            <a:ext uri="{FF2B5EF4-FFF2-40B4-BE49-F238E27FC236}">
              <a16:creationId xmlns:a16="http://schemas.microsoft.com/office/drawing/2014/main" id="{CB9FBD00-5C00-4E72-8E23-8FB10710F72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A26B0F37-E43D-4F72-B5B8-F3F0614CE26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5" name="Text Box 1">
          <a:extLst>
            <a:ext uri="{FF2B5EF4-FFF2-40B4-BE49-F238E27FC236}">
              <a16:creationId xmlns:a16="http://schemas.microsoft.com/office/drawing/2014/main" id="{C4A1344D-3FC0-492D-A689-39D7B3398FB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6" name="Text Box 1">
          <a:extLst>
            <a:ext uri="{FF2B5EF4-FFF2-40B4-BE49-F238E27FC236}">
              <a16:creationId xmlns:a16="http://schemas.microsoft.com/office/drawing/2014/main" id="{E74281A9-CC63-44E6-AA2B-CF165759C07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7" name="Text Box 1">
          <a:extLst>
            <a:ext uri="{FF2B5EF4-FFF2-40B4-BE49-F238E27FC236}">
              <a16:creationId xmlns:a16="http://schemas.microsoft.com/office/drawing/2014/main" id="{F4D7B0E7-48DB-4E2C-874E-A34939B0901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246FD9DC-CF2B-482C-A7E6-C21EBC78A4C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09" name="Text Box 1">
          <a:extLst>
            <a:ext uri="{FF2B5EF4-FFF2-40B4-BE49-F238E27FC236}">
              <a16:creationId xmlns:a16="http://schemas.microsoft.com/office/drawing/2014/main" id="{F125472E-D2C0-4841-BC59-0D922FD8FA8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0" name="Text Box 1">
          <a:extLst>
            <a:ext uri="{FF2B5EF4-FFF2-40B4-BE49-F238E27FC236}">
              <a16:creationId xmlns:a16="http://schemas.microsoft.com/office/drawing/2014/main" id="{18E817EA-0FA1-4D80-9EF5-7E2FAC92A4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1" name="Text Box 1">
          <a:extLst>
            <a:ext uri="{FF2B5EF4-FFF2-40B4-BE49-F238E27FC236}">
              <a16:creationId xmlns:a16="http://schemas.microsoft.com/office/drawing/2014/main" id="{66F7557A-AA40-4DA7-9AEA-45D42B0BF41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E699392C-BB92-4022-BC20-2C74536478F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3" name="Text Box 1">
          <a:extLst>
            <a:ext uri="{FF2B5EF4-FFF2-40B4-BE49-F238E27FC236}">
              <a16:creationId xmlns:a16="http://schemas.microsoft.com/office/drawing/2014/main" id="{4CAFE211-D1E0-4405-B37A-3C441CDD78A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4" name="Text Box 1">
          <a:extLst>
            <a:ext uri="{FF2B5EF4-FFF2-40B4-BE49-F238E27FC236}">
              <a16:creationId xmlns:a16="http://schemas.microsoft.com/office/drawing/2014/main" id="{AC717DB5-F73A-42D0-A4FA-7238BB8CFD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5" name="Text Box 1">
          <a:extLst>
            <a:ext uri="{FF2B5EF4-FFF2-40B4-BE49-F238E27FC236}">
              <a16:creationId xmlns:a16="http://schemas.microsoft.com/office/drawing/2014/main" id="{DFBE4FB7-F455-4327-935F-214CE5B3A7D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E470D71B-8447-4BE3-A0A4-F02AC64CEB6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17" name="Text Box 1">
          <a:extLst>
            <a:ext uri="{FF2B5EF4-FFF2-40B4-BE49-F238E27FC236}">
              <a16:creationId xmlns:a16="http://schemas.microsoft.com/office/drawing/2014/main" id="{5146A28F-A8B6-4282-8DF6-DEBC379C374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18" name="Text Box 1">
          <a:extLst>
            <a:ext uri="{FF2B5EF4-FFF2-40B4-BE49-F238E27FC236}">
              <a16:creationId xmlns:a16="http://schemas.microsoft.com/office/drawing/2014/main" id="{D0311C75-8F3C-41AC-A1BA-BD1D0D0B3ED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19" name="Text Box 1">
          <a:extLst>
            <a:ext uri="{FF2B5EF4-FFF2-40B4-BE49-F238E27FC236}">
              <a16:creationId xmlns:a16="http://schemas.microsoft.com/office/drawing/2014/main" id="{4D26BC8D-A617-4F04-B96B-611519170F9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798B23B1-9141-4452-BBB9-99D86136CFC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21" name="Text Box 1">
          <a:extLst>
            <a:ext uri="{FF2B5EF4-FFF2-40B4-BE49-F238E27FC236}">
              <a16:creationId xmlns:a16="http://schemas.microsoft.com/office/drawing/2014/main" id="{DA1A96FE-8275-4DEF-AA3A-66F722713F8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22" name="Text Box 1">
          <a:extLst>
            <a:ext uri="{FF2B5EF4-FFF2-40B4-BE49-F238E27FC236}">
              <a16:creationId xmlns:a16="http://schemas.microsoft.com/office/drawing/2014/main" id="{3BE1B9BA-DCF4-498C-AFBB-9C18ACD9FC2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0592863F-C8D9-4663-9C54-36BBFBBEF49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24" name="Text Box 1">
          <a:extLst>
            <a:ext uri="{FF2B5EF4-FFF2-40B4-BE49-F238E27FC236}">
              <a16:creationId xmlns:a16="http://schemas.microsoft.com/office/drawing/2014/main" id="{30B16C80-7F9B-4923-ACF3-2243B3408FD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25" name="Text Box 1">
          <a:extLst>
            <a:ext uri="{FF2B5EF4-FFF2-40B4-BE49-F238E27FC236}">
              <a16:creationId xmlns:a16="http://schemas.microsoft.com/office/drawing/2014/main" id="{F7D1ABBB-52D0-4D11-8368-A1AA1C9D24E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26" name="Text Box 1">
          <a:extLst>
            <a:ext uri="{FF2B5EF4-FFF2-40B4-BE49-F238E27FC236}">
              <a16:creationId xmlns:a16="http://schemas.microsoft.com/office/drawing/2014/main" id="{3AF0D70E-E29D-404E-813D-C0B92932CF5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374119B4-9B0C-4F87-8605-1D7EA52681F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28" name="Text Box 1">
          <a:extLst>
            <a:ext uri="{FF2B5EF4-FFF2-40B4-BE49-F238E27FC236}">
              <a16:creationId xmlns:a16="http://schemas.microsoft.com/office/drawing/2014/main" id="{A07729CA-ACB7-4BFA-BBC3-26CA9D7A8B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29" name="Text Box 1">
          <a:extLst>
            <a:ext uri="{FF2B5EF4-FFF2-40B4-BE49-F238E27FC236}">
              <a16:creationId xmlns:a16="http://schemas.microsoft.com/office/drawing/2014/main" id="{6FBCE9E7-55C6-4E05-9A6B-9B27F3D5188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30" name="Text Box 1">
          <a:extLst>
            <a:ext uri="{FF2B5EF4-FFF2-40B4-BE49-F238E27FC236}">
              <a16:creationId xmlns:a16="http://schemas.microsoft.com/office/drawing/2014/main" id="{0BACECE0-2BF0-434F-A21B-12B2A2D6FCD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30B6FB83-E0CA-45F4-8365-EAC3954F29A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32" name="Text Box 1">
          <a:extLst>
            <a:ext uri="{FF2B5EF4-FFF2-40B4-BE49-F238E27FC236}">
              <a16:creationId xmlns:a16="http://schemas.microsoft.com/office/drawing/2014/main" id="{D60BA1A6-05B1-4D93-B564-1E34E1480AA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33" name="Text Box 1">
          <a:extLst>
            <a:ext uri="{FF2B5EF4-FFF2-40B4-BE49-F238E27FC236}">
              <a16:creationId xmlns:a16="http://schemas.microsoft.com/office/drawing/2014/main" id="{B8DDFB3F-A590-42D2-82B9-35962BD6E4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34" name="Text Box 1">
          <a:extLst>
            <a:ext uri="{FF2B5EF4-FFF2-40B4-BE49-F238E27FC236}">
              <a16:creationId xmlns:a16="http://schemas.microsoft.com/office/drawing/2014/main" id="{8BA63BC1-02D5-4D04-82D0-DD975793A46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8B3A835E-861F-4EBC-84AB-977E661C559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36" name="Text Box 1">
          <a:extLst>
            <a:ext uri="{FF2B5EF4-FFF2-40B4-BE49-F238E27FC236}">
              <a16:creationId xmlns:a16="http://schemas.microsoft.com/office/drawing/2014/main" id="{D5F613D4-241D-496B-942D-C23F6AD5B21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37" name="Text Box 1">
          <a:extLst>
            <a:ext uri="{FF2B5EF4-FFF2-40B4-BE49-F238E27FC236}">
              <a16:creationId xmlns:a16="http://schemas.microsoft.com/office/drawing/2014/main" id="{8511FB67-C1F4-43C6-8719-3318A5469A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38" name="Text Box 1">
          <a:extLst>
            <a:ext uri="{FF2B5EF4-FFF2-40B4-BE49-F238E27FC236}">
              <a16:creationId xmlns:a16="http://schemas.microsoft.com/office/drawing/2014/main" id="{F32FB213-1E04-4EAB-8CB4-BC59B223FCE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5B988C05-DC74-461D-B11D-4EEDC36031F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40" name="Text Box 1">
          <a:extLst>
            <a:ext uri="{FF2B5EF4-FFF2-40B4-BE49-F238E27FC236}">
              <a16:creationId xmlns:a16="http://schemas.microsoft.com/office/drawing/2014/main" id="{491CCD2B-1F6C-43BE-90D6-6703FE8ABA2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41" name="Text Box 1">
          <a:extLst>
            <a:ext uri="{FF2B5EF4-FFF2-40B4-BE49-F238E27FC236}">
              <a16:creationId xmlns:a16="http://schemas.microsoft.com/office/drawing/2014/main" id="{0DD9FD3A-70C4-463C-9B30-4C5EA0FF30D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42" name="Text Box 1">
          <a:extLst>
            <a:ext uri="{FF2B5EF4-FFF2-40B4-BE49-F238E27FC236}">
              <a16:creationId xmlns:a16="http://schemas.microsoft.com/office/drawing/2014/main" id="{6139A209-B922-4B45-831D-37609EF6F06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C69F8A8F-1DD2-4275-A013-488E81D6C27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44" name="Text Box 1">
          <a:extLst>
            <a:ext uri="{FF2B5EF4-FFF2-40B4-BE49-F238E27FC236}">
              <a16:creationId xmlns:a16="http://schemas.microsoft.com/office/drawing/2014/main" id="{909F5BBB-C07A-43F4-86FF-E7A5F103EFD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45" name="Text Box 1">
          <a:extLst>
            <a:ext uri="{FF2B5EF4-FFF2-40B4-BE49-F238E27FC236}">
              <a16:creationId xmlns:a16="http://schemas.microsoft.com/office/drawing/2014/main" id="{D2921BEB-E640-4B98-845D-825C5A64F45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46" name="Text Box 1">
          <a:extLst>
            <a:ext uri="{FF2B5EF4-FFF2-40B4-BE49-F238E27FC236}">
              <a16:creationId xmlns:a16="http://schemas.microsoft.com/office/drawing/2014/main" id="{78C34491-C334-4BCD-9631-C20D64510C6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EA14E58E-0AFE-419A-B4BD-33107D07C5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528604F8-B25B-4968-9B55-69C7ADD22AB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49" name="Text Box 1">
          <a:extLst>
            <a:ext uri="{FF2B5EF4-FFF2-40B4-BE49-F238E27FC236}">
              <a16:creationId xmlns:a16="http://schemas.microsoft.com/office/drawing/2014/main" id="{7A2EB9DE-E89D-416C-A323-2BECFE47C98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50" name="Text Box 1">
          <a:extLst>
            <a:ext uri="{FF2B5EF4-FFF2-40B4-BE49-F238E27FC236}">
              <a16:creationId xmlns:a16="http://schemas.microsoft.com/office/drawing/2014/main" id="{E15D635A-64E3-418D-9324-A309DB41083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66B88FE9-2DC5-4C8B-8D7C-2BADF7157FB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52" name="Text Box 1">
          <a:extLst>
            <a:ext uri="{FF2B5EF4-FFF2-40B4-BE49-F238E27FC236}">
              <a16:creationId xmlns:a16="http://schemas.microsoft.com/office/drawing/2014/main" id="{E79DEA3E-5746-43AC-AF47-4223E77E693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53" name="Text Box 1">
          <a:extLst>
            <a:ext uri="{FF2B5EF4-FFF2-40B4-BE49-F238E27FC236}">
              <a16:creationId xmlns:a16="http://schemas.microsoft.com/office/drawing/2014/main" id="{C12B49EE-86AC-4304-92FC-493A6CE7633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54" name="Text Box 1">
          <a:extLst>
            <a:ext uri="{FF2B5EF4-FFF2-40B4-BE49-F238E27FC236}">
              <a16:creationId xmlns:a16="http://schemas.microsoft.com/office/drawing/2014/main" id="{D7D4E781-0734-4002-B81C-1919F46FE6C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02FCA365-1DB5-44FA-886B-4D4013630DC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56" name="Text Box 1">
          <a:extLst>
            <a:ext uri="{FF2B5EF4-FFF2-40B4-BE49-F238E27FC236}">
              <a16:creationId xmlns:a16="http://schemas.microsoft.com/office/drawing/2014/main" id="{6FB34C92-55F8-4960-9C7A-5FBD5DEE210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57" name="Text Box 1">
          <a:extLst>
            <a:ext uri="{FF2B5EF4-FFF2-40B4-BE49-F238E27FC236}">
              <a16:creationId xmlns:a16="http://schemas.microsoft.com/office/drawing/2014/main" id="{6E982CBD-21A5-4930-8CA4-D4709D2D0C7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58" name="Text Box 1">
          <a:extLst>
            <a:ext uri="{FF2B5EF4-FFF2-40B4-BE49-F238E27FC236}">
              <a16:creationId xmlns:a16="http://schemas.microsoft.com/office/drawing/2014/main" id="{322566E6-F80D-4082-9F0B-1C27BB36C7E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9EB279D8-8F30-4AAB-A1BE-1743863A14C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60" name="Text Box 1">
          <a:extLst>
            <a:ext uri="{FF2B5EF4-FFF2-40B4-BE49-F238E27FC236}">
              <a16:creationId xmlns:a16="http://schemas.microsoft.com/office/drawing/2014/main" id="{F75B60C2-9AB3-49B2-B8DF-8EFEA7012B3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61" name="Text Box 1">
          <a:extLst>
            <a:ext uri="{FF2B5EF4-FFF2-40B4-BE49-F238E27FC236}">
              <a16:creationId xmlns:a16="http://schemas.microsoft.com/office/drawing/2014/main" id="{279AF9C1-399A-4C0D-930F-88C62878612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262" name="Text Box 1">
          <a:extLst>
            <a:ext uri="{FF2B5EF4-FFF2-40B4-BE49-F238E27FC236}">
              <a16:creationId xmlns:a16="http://schemas.microsoft.com/office/drawing/2014/main" id="{FB2EC080-B6CE-4D32-8FDE-65A088FD7D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3474774A-C42E-4B2E-9213-B41E85078F9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264" name="Text Box 1">
          <a:extLst>
            <a:ext uri="{FF2B5EF4-FFF2-40B4-BE49-F238E27FC236}">
              <a16:creationId xmlns:a16="http://schemas.microsoft.com/office/drawing/2014/main" id="{3C66AC0D-8EFB-499F-8B00-52217458A5E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265" name="Text Box 1">
          <a:extLst>
            <a:ext uri="{FF2B5EF4-FFF2-40B4-BE49-F238E27FC236}">
              <a16:creationId xmlns:a16="http://schemas.microsoft.com/office/drawing/2014/main" id="{CD048041-E68B-4215-B898-2C970A67435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66" name="Text Box 1">
          <a:extLst>
            <a:ext uri="{FF2B5EF4-FFF2-40B4-BE49-F238E27FC236}">
              <a16:creationId xmlns:a16="http://schemas.microsoft.com/office/drawing/2014/main" id="{0B67B2F6-39DB-4411-91B5-A1061C12881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F7DFEE97-B21F-47D6-9555-CC4211ABFF5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68" name="Text Box 1">
          <a:extLst>
            <a:ext uri="{FF2B5EF4-FFF2-40B4-BE49-F238E27FC236}">
              <a16:creationId xmlns:a16="http://schemas.microsoft.com/office/drawing/2014/main" id="{35CDCBBC-077B-4491-8189-22A7DD5431A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69" name="Text Box 1">
          <a:extLst>
            <a:ext uri="{FF2B5EF4-FFF2-40B4-BE49-F238E27FC236}">
              <a16:creationId xmlns:a16="http://schemas.microsoft.com/office/drawing/2014/main" id="{28DD519A-EEE8-4C09-A626-9D7828F97CB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70" name="Text Box 1">
          <a:extLst>
            <a:ext uri="{FF2B5EF4-FFF2-40B4-BE49-F238E27FC236}">
              <a16:creationId xmlns:a16="http://schemas.microsoft.com/office/drawing/2014/main" id="{8ACD3B5F-2971-442D-8B90-1A33E201E1A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C9333982-85EA-4DC3-AB98-2FE8A0CC474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72" name="Text Box 1">
          <a:extLst>
            <a:ext uri="{FF2B5EF4-FFF2-40B4-BE49-F238E27FC236}">
              <a16:creationId xmlns:a16="http://schemas.microsoft.com/office/drawing/2014/main" id="{2F778E56-E81A-4835-BF88-C4D0B80C873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73" name="Text Box 1">
          <a:extLst>
            <a:ext uri="{FF2B5EF4-FFF2-40B4-BE49-F238E27FC236}">
              <a16:creationId xmlns:a16="http://schemas.microsoft.com/office/drawing/2014/main" id="{79EE75B8-7B89-4B20-9215-7DC112236D5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74" name="Text Box 1">
          <a:extLst>
            <a:ext uri="{FF2B5EF4-FFF2-40B4-BE49-F238E27FC236}">
              <a16:creationId xmlns:a16="http://schemas.microsoft.com/office/drawing/2014/main" id="{6975A3A7-45C9-4705-81AC-61B3589F4C9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6A4BCC61-11E1-4B5F-9BDF-3EA63A3C811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76" name="Text Box 1">
          <a:extLst>
            <a:ext uri="{FF2B5EF4-FFF2-40B4-BE49-F238E27FC236}">
              <a16:creationId xmlns:a16="http://schemas.microsoft.com/office/drawing/2014/main" id="{1A540842-7AA8-4CA0-B8CA-B2464AFB06D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77" name="Text Box 1">
          <a:extLst>
            <a:ext uri="{FF2B5EF4-FFF2-40B4-BE49-F238E27FC236}">
              <a16:creationId xmlns:a16="http://schemas.microsoft.com/office/drawing/2014/main" id="{FD8437B3-C366-4AF1-B293-7FBC3980FE7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78" name="Text Box 1">
          <a:extLst>
            <a:ext uri="{FF2B5EF4-FFF2-40B4-BE49-F238E27FC236}">
              <a16:creationId xmlns:a16="http://schemas.microsoft.com/office/drawing/2014/main" id="{5941F497-9B35-4AEC-8BAE-32F6F2046FF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8EF648AF-C01F-4D1F-8042-36CDBAAF0B7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80" name="Text Box 1">
          <a:extLst>
            <a:ext uri="{FF2B5EF4-FFF2-40B4-BE49-F238E27FC236}">
              <a16:creationId xmlns:a16="http://schemas.microsoft.com/office/drawing/2014/main" id="{DD144D96-E451-415D-AB0A-58ACDC609AA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81" name="Text Box 1">
          <a:extLst>
            <a:ext uri="{FF2B5EF4-FFF2-40B4-BE49-F238E27FC236}">
              <a16:creationId xmlns:a16="http://schemas.microsoft.com/office/drawing/2014/main" id="{ACDEBA86-B61D-49DA-B679-C7DF02F43C4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82" name="Text Box 1">
          <a:extLst>
            <a:ext uri="{FF2B5EF4-FFF2-40B4-BE49-F238E27FC236}">
              <a16:creationId xmlns:a16="http://schemas.microsoft.com/office/drawing/2014/main" id="{F895C87C-57BF-4AEB-909D-F79A16ABB95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A5E4C683-8DE4-4E23-B869-2D627720559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284" name="Text Box 1">
          <a:extLst>
            <a:ext uri="{FF2B5EF4-FFF2-40B4-BE49-F238E27FC236}">
              <a16:creationId xmlns:a16="http://schemas.microsoft.com/office/drawing/2014/main" id="{51865D22-46AF-4147-BBED-5D435080FDB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285" name="Text Box 1">
          <a:extLst>
            <a:ext uri="{FF2B5EF4-FFF2-40B4-BE49-F238E27FC236}">
              <a16:creationId xmlns:a16="http://schemas.microsoft.com/office/drawing/2014/main" id="{6791CE77-0B40-4662-A1D9-F7FE781FD20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86" name="Text Box 1">
          <a:extLst>
            <a:ext uri="{FF2B5EF4-FFF2-40B4-BE49-F238E27FC236}">
              <a16:creationId xmlns:a16="http://schemas.microsoft.com/office/drawing/2014/main" id="{E748885E-2493-42B3-82B3-A55003BF135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6F24F07A-5E9F-4558-B637-34C2C3A8A2B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88" name="Text Box 1">
          <a:extLst>
            <a:ext uri="{FF2B5EF4-FFF2-40B4-BE49-F238E27FC236}">
              <a16:creationId xmlns:a16="http://schemas.microsoft.com/office/drawing/2014/main" id="{3D45649E-642A-4247-AB78-6E79B941345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289" name="Text Box 1">
          <a:extLst>
            <a:ext uri="{FF2B5EF4-FFF2-40B4-BE49-F238E27FC236}">
              <a16:creationId xmlns:a16="http://schemas.microsoft.com/office/drawing/2014/main" id="{22275985-04A7-4D8C-91DC-BD95333FB9D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0" name="Text Box 1">
          <a:extLst>
            <a:ext uri="{FF2B5EF4-FFF2-40B4-BE49-F238E27FC236}">
              <a16:creationId xmlns:a16="http://schemas.microsoft.com/office/drawing/2014/main" id="{52B4652A-76EA-4406-BA85-E6CA5CAE4B6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1E95548C-D07C-4970-9808-51E32670BEE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2" name="Text Box 1">
          <a:extLst>
            <a:ext uri="{FF2B5EF4-FFF2-40B4-BE49-F238E27FC236}">
              <a16:creationId xmlns:a16="http://schemas.microsoft.com/office/drawing/2014/main" id="{4A3C1EC9-EF68-411E-9D27-0DB92D92B14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3" name="Text Box 1">
          <a:extLst>
            <a:ext uri="{FF2B5EF4-FFF2-40B4-BE49-F238E27FC236}">
              <a16:creationId xmlns:a16="http://schemas.microsoft.com/office/drawing/2014/main" id="{8454F239-B801-42A3-A68D-E277EF616FC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4" name="Text Box 1">
          <a:extLst>
            <a:ext uri="{FF2B5EF4-FFF2-40B4-BE49-F238E27FC236}">
              <a16:creationId xmlns:a16="http://schemas.microsoft.com/office/drawing/2014/main" id="{859B0E64-BB7D-41D8-9370-967EE217CD8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098198FB-0705-4133-9A5E-F50AB6995C6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6" name="Text Box 1">
          <a:extLst>
            <a:ext uri="{FF2B5EF4-FFF2-40B4-BE49-F238E27FC236}">
              <a16:creationId xmlns:a16="http://schemas.microsoft.com/office/drawing/2014/main" id="{3D776E60-EF69-4E92-B101-5B21AA58030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7" name="Text Box 1">
          <a:extLst>
            <a:ext uri="{FF2B5EF4-FFF2-40B4-BE49-F238E27FC236}">
              <a16:creationId xmlns:a16="http://schemas.microsoft.com/office/drawing/2014/main" id="{07AB0C59-CD8E-46C9-9568-FE838E1BA3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8" name="Text Box 1">
          <a:extLst>
            <a:ext uri="{FF2B5EF4-FFF2-40B4-BE49-F238E27FC236}">
              <a16:creationId xmlns:a16="http://schemas.microsoft.com/office/drawing/2014/main" id="{F931054B-7FAD-4C17-95D8-CD615B96CB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DD0766ED-C1BB-4D81-9CCA-ABB1B89DE89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300" name="Text Box 1">
          <a:extLst>
            <a:ext uri="{FF2B5EF4-FFF2-40B4-BE49-F238E27FC236}">
              <a16:creationId xmlns:a16="http://schemas.microsoft.com/office/drawing/2014/main" id="{01241B8D-E168-466D-A809-AFF79525CA3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301" name="Text Box 1">
          <a:extLst>
            <a:ext uri="{FF2B5EF4-FFF2-40B4-BE49-F238E27FC236}">
              <a16:creationId xmlns:a16="http://schemas.microsoft.com/office/drawing/2014/main" id="{F04104D2-F50E-4013-B733-4CF4A9DCBF9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302" name="Text Box 1">
          <a:extLst>
            <a:ext uri="{FF2B5EF4-FFF2-40B4-BE49-F238E27FC236}">
              <a16:creationId xmlns:a16="http://schemas.microsoft.com/office/drawing/2014/main" id="{F2EABC30-7AEC-4DB4-B70A-0A644E8C142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8B20545F-A3ED-472B-B23B-B6853244470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304" name="Text Box 1">
          <a:extLst>
            <a:ext uri="{FF2B5EF4-FFF2-40B4-BE49-F238E27FC236}">
              <a16:creationId xmlns:a16="http://schemas.microsoft.com/office/drawing/2014/main" id="{B5F55D18-2EAE-4292-95E3-AA37B14B93B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305" name="Text Box 1">
          <a:extLst>
            <a:ext uri="{FF2B5EF4-FFF2-40B4-BE49-F238E27FC236}">
              <a16:creationId xmlns:a16="http://schemas.microsoft.com/office/drawing/2014/main" id="{4492095D-DB8B-44F9-9C28-E6F914088EB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06" name="Text Box 1">
          <a:extLst>
            <a:ext uri="{FF2B5EF4-FFF2-40B4-BE49-F238E27FC236}">
              <a16:creationId xmlns:a16="http://schemas.microsoft.com/office/drawing/2014/main" id="{85311760-7240-4DB8-B512-5EA5904E6E4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0941FA4D-C9D0-4A7B-BA30-1C9AC521AFE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08" name="Text Box 1">
          <a:extLst>
            <a:ext uri="{FF2B5EF4-FFF2-40B4-BE49-F238E27FC236}">
              <a16:creationId xmlns:a16="http://schemas.microsoft.com/office/drawing/2014/main" id="{9598338F-FEA3-4E4A-81AB-EF258A04950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09" name="Text Box 1">
          <a:extLst>
            <a:ext uri="{FF2B5EF4-FFF2-40B4-BE49-F238E27FC236}">
              <a16:creationId xmlns:a16="http://schemas.microsoft.com/office/drawing/2014/main" id="{D2F26F2A-EDB8-4DD6-BAD6-02BA636309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10" name="Text Box 1">
          <a:extLst>
            <a:ext uri="{FF2B5EF4-FFF2-40B4-BE49-F238E27FC236}">
              <a16:creationId xmlns:a16="http://schemas.microsoft.com/office/drawing/2014/main" id="{1BB05AF4-E749-41A8-AB75-295BED7217C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9D61415B-ADA2-473C-BE0C-2584310D204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12" name="Text Box 1">
          <a:extLst>
            <a:ext uri="{FF2B5EF4-FFF2-40B4-BE49-F238E27FC236}">
              <a16:creationId xmlns:a16="http://schemas.microsoft.com/office/drawing/2014/main" id="{7B60A9FD-11E4-4DFB-93DC-FD37C64FCA5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13" name="Text Box 1">
          <a:extLst>
            <a:ext uri="{FF2B5EF4-FFF2-40B4-BE49-F238E27FC236}">
              <a16:creationId xmlns:a16="http://schemas.microsoft.com/office/drawing/2014/main" id="{65AC9040-8A50-43D6-ACF7-2BFC103808C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14" name="Text Box 1">
          <a:extLst>
            <a:ext uri="{FF2B5EF4-FFF2-40B4-BE49-F238E27FC236}">
              <a16:creationId xmlns:a16="http://schemas.microsoft.com/office/drawing/2014/main" id="{FC8B4208-EC13-4916-BEA4-B39B41028B6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9DCFE822-EB71-4A7E-8CB0-8FC98B09EAA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16" name="Text Box 1">
          <a:extLst>
            <a:ext uri="{FF2B5EF4-FFF2-40B4-BE49-F238E27FC236}">
              <a16:creationId xmlns:a16="http://schemas.microsoft.com/office/drawing/2014/main" id="{2571D10F-BA45-4823-9DC7-943DA336FB9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17" name="Text Box 1">
          <a:extLst>
            <a:ext uri="{FF2B5EF4-FFF2-40B4-BE49-F238E27FC236}">
              <a16:creationId xmlns:a16="http://schemas.microsoft.com/office/drawing/2014/main" id="{EC988F01-7A43-4F43-81AF-2173308653A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6679F7E1-35B6-48E4-94B2-45729E2490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19" name="Text Box 1">
          <a:extLst>
            <a:ext uri="{FF2B5EF4-FFF2-40B4-BE49-F238E27FC236}">
              <a16:creationId xmlns:a16="http://schemas.microsoft.com/office/drawing/2014/main" id="{31EA12AD-A420-4CA5-9197-DF0D32B0790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20" name="Text Box 1">
          <a:extLst>
            <a:ext uri="{FF2B5EF4-FFF2-40B4-BE49-F238E27FC236}">
              <a16:creationId xmlns:a16="http://schemas.microsoft.com/office/drawing/2014/main" id="{47DA53C2-91E8-4FC1-ACAA-38341B482C8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21" name="Text Box 1">
          <a:extLst>
            <a:ext uri="{FF2B5EF4-FFF2-40B4-BE49-F238E27FC236}">
              <a16:creationId xmlns:a16="http://schemas.microsoft.com/office/drawing/2014/main" id="{445501C5-FA29-4055-81BC-9448DCF918E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1ECE22E2-5B7C-4C66-894D-8F5A7F8AD11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23" name="Text Box 1">
          <a:extLst>
            <a:ext uri="{FF2B5EF4-FFF2-40B4-BE49-F238E27FC236}">
              <a16:creationId xmlns:a16="http://schemas.microsoft.com/office/drawing/2014/main" id="{6AC23B53-0449-426E-B10B-B490E7F3D03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24" name="Text Box 1">
          <a:extLst>
            <a:ext uri="{FF2B5EF4-FFF2-40B4-BE49-F238E27FC236}">
              <a16:creationId xmlns:a16="http://schemas.microsoft.com/office/drawing/2014/main" id="{F36CE36C-6402-43D3-8FF7-00CD81C4A43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25" name="Text Box 1">
          <a:extLst>
            <a:ext uri="{FF2B5EF4-FFF2-40B4-BE49-F238E27FC236}">
              <a16:creationId xmlns:a16="http://schemas.microsoft.com/office/drawing/2014/main" id="{E5C1A096-4EE4-4AB1-B47A-0ED101A21A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A1304F9B-BA5F-4E55-B782-6384A464A19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27" name="Text Box 1">
          <a:extLst>
            <a:ext uri="{FF2B5EF4-FFF2-40B4-BE49-F238E27FC236}">
              <a16:creationId xmlns:a16="http://schemas.microsoft.com/office/drawing/2014/main" id="{B6E99D41-3630-45E9-9764-E1CF74A0EEB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28" name="Text Box 1">
          <a:extLst>
            <a:ext uri="{FF2B5EF4-FFF2-40B4-BE49-F238E27FC236}">
              <a16:creationId xmlns:a16="http://schemas.microsoft.com/office/drawing/2014/main" id="{665E79D3-BD75-4F6A-971C-8CB88F74BBA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29" name="Text Box 1">
          <a:extLst>
            <a:ext uri="{FF2B5EF4-FFF2-40B4-BE49-F238E27FC236}">
              <a16:creationId xmlns:a16="http://schemas.microsoft.com/office/drawing/2014/main" id="{10F648D9-2DF6-4994-88B6-DF4109BE16A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8CD8243C-4BD7-4576-A983-1F63A270B10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31" name="Text Box 1">
          <a:extLst>
            <a:ext uri="{FF2B5EF4-FFF2-40B4-BE49-F238E27FC236}">
              <a16:creationId xmlns:a16="http://schemas.microsoft.com/office/drawing/2014/main" id="{C4914D91-81AB-4024-89DA-F709021D4F1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32" name="Text Box 1">
          <a:extLst>
            <a:ext uri="{FF2B5EF4-FFF2-40B4-BE49-F238E27FC236}">
              <a16:creationId xmlns:a16="http://schemas.microsoft.com/office/drawing/2014/main" id="{6C4277A5-3253-45E9-BE46-0D3B2E29713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33" name="Text Box 1">
          <a:extLst>
            <a:ext uri="{FF2B5EF4-FFF2-40B4-BE49-F238E27FC236}">
              <a16:creationId xmlns:a16="http://schemas.microsoft.com/office/drawing/2014/main" id="{0355AD39-8C36-4D45-AD8F-846F1906700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D64CF4BA-4615-4FBE-83C3-EA58172C42A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35" name="Text Box 1">
          <a:extLst>
            <a:ext uri="{FF2B5EF4-FFF2-40B4-BE49-F238E27FC236}">
              <a16:creationId xmlns:a16="http://schemas.microsoft.com/office/drawing/2014/main" id="{DCA3127F-B52A-49A7-93E0-43B49237AA1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36" name="Text Box 1">
          <a:extLst>
            <a:ext uri="{FF2B5EF4-FFF2-40B4-BE49-F238E27FC236}">
              <a16:creationId xmlns:a16="http://schemas.microsoft.com/office/drawing/2014/main" id="{E4C14BF2-4AF3-4059-BEF3-B83C886BB6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37" name="Text Box 1">
          <a:extLst>
            <a:ext uri="{FF2B5EF4-FFF2-40B4-BE49-F238E27FC236}">
              <a16:creationId xmlns:a16="http://schemas.microsoft.com/office/drawing/2014/main" id="{D49276D9-AE40-489A-8EF7-27DC50EA505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2DFBBCB2-D48D-4F37-B0B4-495B7A3A469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39" name="Text Box 1">
          <a:extLst>
            <a:ext uri="{FF2B5EF4-FFF2-40B4-BE49-F238E27FC236}">
              <a16:creationId xmlns:a16="http://schemas.microsoft.com/office/drawing/2014/main" id="{0FFC5670-374A-4C97-8D5C-A42C02F7A71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340" name="Text Box 1">
          <a:extLst>
            <a:ext uri="{FF2B5EF4-FFF2-40B4-BE49-F238E27FC236}">
              <a16:creationId xmlns:a16="http://schemas.microsoft.com/office/drawing/2014/main" id="{1BD535C1-47AB-47C8-A11F-39EB0C7FFAE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41" name="Text Box 1">
          <a:extLst>
            <a:ext uri="{FF2B5EF4-FFF2-40B4-BE49-F238E27FC236}">
              <a16:creationId xmlns:a16="http://schemas.microsoft.com/office/drawing/2014/main" id="{9B947125-9FD6-492C-8BF2-2167E322C93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0FF0C6DA-54BC-40F6-ADD4-1952F7E4120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43" name="Text Box 1">
          <a:extLst>
            <a:ext uri="{FF2B5EF4-FFF2-40B4-BE49-F238E27FC236}">
              <a16:creationId xmlns:a16="http://schemas.microsoft.com/office/drawing/2014/main" id="{88AD6974-68FA-4E91-9032-C55F8F4CF07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44" name="Text Box 1">
          <a:extLst>
            <a:ext uri="{FF2B5EF4-FFF2-40B4-BE49-F238E27FC236}">
              <a16:creationId xmlns:a16="http://schemas.microsoft.com/office/drawing/2014/main" id="{8155E8DE-073C-410D-832C-B62B4C294B0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45" name="Text Box 1">
          <a:extLst>
            <a:ext uri="{FF2B5EF4-FFF2-40B4-BE49-F238E27FC236}">
              <a16:creationId xmlns:a16="http://schemas.microsoft.com/office/drawing/2014/main" id="{A76CF898-EECE-4AB2-949D-A2A509BF811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6F90AEAE-69E7-4C95-95CD-611ECC8B1E3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47" name="Text Box 1">
          <a:extLst>
            <a:ext uri="{FF2B5EF4-FFF2-40B4-BE49-F238E27FC236}">
              <a16:creationId xmlns:a16="http://schemas.microsoft.com/office/drawing/2014/main" id="{9781CF88-0AF9-47AD-8BAD-91EBE588CD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48" name="Text Box 1">
          <a:extLst>
            <a:ext uri="{FF2B5EF4-FFF2-40B4-BE49-F238E27FC236}">
              <a16:creationId xmlns:a16="http://schemas.microsoft.com/office/drawing/2014/main" id="{CDF44203-0BC8-4BC7-863D-D2E8D8D9917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49" name="Text Box 1">
          <a:extLst>
            <a:ext uri="{FF2B5EF4-FFF2-40B4-BE49-F238E27FC236}">
              <a16:creationId xmlns:a16="http://schemas.microsoft.com/office/drawing/2014/main" id="{C86E0870-4854-4732-93F0-066C3574658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F4A9317B-2549-456A-B0CA-5B1A3F8BCD2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51" name="Text Box 1">
          <a:extLst>
            <a:ext uri="{FF2B5EF4-FFF2-40B4-BE49-F238E27FC236}">
              <a16:creationId xmlns:a16="http://schemas.microsoft.com/office/drawing/2014/main" id="{3DAD71FC-5F72-4A43-BF55-EC6E69ABF38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52" name="Text Box 1">
          <a:extLst>
            <a:ext uri="{FF2B5EF4-FFF2-40B4-BE49-F238E27FC236}">
              <a16:creationId xmlns:a16="http://schemas.microsoft.com/office/drawing/2014/main" id="{B0525C1C-0B9D-4873-B427-D0F2CDEE528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53" name="Text Box 1">
          <a:extLst>
            <a:ext uri="{FF2B5EF4-FFF2-40B4-BE49-F238E27FC236}">
              <a16:creationId xmlns:a16="http://schemas.microsoft.com/office/drawing/2014/main" id="{535C6E32-F80C-48C7-9A22-89E282D2087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3972EBB6-1717-457F-85E4-D52EABD5011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55" name="Text Box 1">
          <a:extLst>
            <a:ext uri="{FF2B5EF4-FFF2-40B4-BE49-F238E27FC236}">
              <a16:creationId xmlns:a16="http://schemas.microsoft.com/office/drawing/2014/main" id="{033782BF-6833-47FD-BB26-662785F1BEA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56" name="Text Box 1">
          <a:extLst>
            <a:ext uri="{FF2B5EF4-FFF2-40B4-BE49-F238E27FC236}">
              <a16:creationId xmlns:a16="http://schemas.microsoft.com/office/drawing/2014/main" id="{71DF6E23-C37A-4FFE-879B-3A950CE3F4D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57" name="Text Box 1">
          <a:extLst>
            <a:ext uri="{FF2B5EF4-FFF2-40B4-BE49-F238E27FC236}">
              <a16:creationId xmlns:a16="http://schemas.microsoft.com/office/drawing/2014/main" id="{7213BD45-31A5-45EA-B5B1-DA59DAAA65F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43A14D23-D788-4E58-8E21-70FFFE88D9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59" name="Text Box 1">
          <a:extLst>
            <a:ext uri="{FF2B5EF4-FFF2-40B4-BE49-F238E27FC236}">
              <a16:creationId xmlns:a16="http://schemas.microsoft.com/office/drawing/2014/main" id="{689713BC-9204-4D56-BE51-D0FD174CC78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60" name="Text Box 1">
          <a:extLst>
            <a:ext uri="{FF2B5EF4-FFF2-40B4-BE49-F238E27FC236}">
              <a16:creationId xmlns:a16="http://schemas.microsoft.com/office/drawing/2014/main" id="{B7E34659-8047-455D-86F7-BC19C67D47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61" name="Text Box 1">
          <a:extLst>
            <a:ext uri="{FF2B5EF4-FFF2-40B4-BE49-F238E27FC236}">
              <a16:creationId xmlns:a16="http://schemas.microsoft.com/office/drawing/2014/main" id="{62B75BE2-D56A-4113-ABF3-5D627CFF3D5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EEE56730-0C64-40D5-BB91-0226DDE27ED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63" name="Text Box 1">
          <a:extLst>
            <a:ext uri="{FF2B5EF4-FFF2-40B4-BE49-F238E27FC236}">
              <a16:creationId xmlns:a16="http://schemas.microsoft.com/office/drawing/2014/main" id="{C32E2301-0696-439E-BFEE-9949504E7E4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64" name="Text Box 1">
          <a:extLst>
            <a:ext uri="{FF2B5EF4-FFF2-40B4-BE49-F238E27FC236}">
              <a16:creationId xmlns:a16="http://schemas.microsoft.com/office/drawing/2014/main" id="{AA6EBEB8-0DD3-41C9-AE43-E6E846F49E4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A6B5BF23-87CD-40C6-92B5-81DBDF93243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66" name="Text Box 1">
          <a:extLst>
            <a:ext uri="{FF2B5EF4-FFF2-40B4-BE49-F238E27FC236}">
              <a16:creationId xmlns:a16="http://schemas.microsoft.com/office/drawing/2014/main" id="{82F5C45D-ED7D-4474-A151-ABF5EA51DF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67" name="Text Box 1">
          <a:extLst>
            <a:ext uri="{FF2B5EF4-FFF2-40B4-BE49-F238E27FC236}">
              <a16:creationId xmlns:a16="http://schemas.microsoft.com/office/drawing/2014/main" id="{28847B9C-CE00-4F6C-9787-4E473CC6DF5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68" name="Text Box 1">
          <a:extLst>
            <a:ext uri="{FF2B5EF4-FFF2-40B4-BE49-F238E27FC236}">
              <a16:creationId xmlns:a16="http://schemas.microsoft.com/office/drawing/2014/main" id="{77CA24FD-9715-4FCB-BEFF-A737F76E23A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402AE08E-AAB2-4DE9-B166-04D71C30A00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70" name="Text Box 1">
          <a:extLst>
            <a:ext uri="{FF2B5EF4-FFF2-40B4-BE49-F238E27FC236}">
              <a16:creationId xmlns:a16="http://schemas.microsoft.com/office/drawing/2014/main" id="{578A5C58-DFA1-4017-B6CD-0F4C482F896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71" name="Text Box 1">
          <a:extLst>
            <a:ext uri="{FF2B5EF4-FFF2-40B4-BE49-F238E27FC236}">
              <a16:creationId xmlns:a16="http://schemas.microsoft.com/office/drawing/2014/main" id="{0F9A2B8D-9580-4935-B609-8CF2F3E7059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72" name="Text Box 1">
          <a:extLst>
            <a:ext uri="{FF2B5EF4-FFF2-40B4-BE49-F238E27FC236}">
              <a16:creationId xmlns:a16="http://schemas.microsoft.com/office/drawing/2014/main" id="{90E05DBC-9667-4F09-87AF-E2AF35517CE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514034F0-0315-4692-8029-616EF22BBA5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74" name="Text Box 1">
          <a:extLst>
            <a:ext uri="{FF2B5EF4-FFF2-40B4-BE49-F238E27FC236}">
              <a16:creationId xmlns:a16="http://schemas.microsoft.com/office/drawing/2014/main" id="{F13FDADE-7AE7-4CA7-9F80-69FEE5520F6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75" name="Text Box 1">
          <a:extLst>
            <a:ext uri="{FF2B5EF4-FFF2-40B4-BE49-F238E27FC236}">
              <a16:creationId xmlns:a16="http://schemas.microsoft.com/office/drawing/2014/main" id="{7AA0093D-7538-4530-91C8-34F9BE5891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76" name="Text Box 1">
          <a:extLst>
            <a:ext uri="{FF2B5EF4-FFF2-40B4-BE49-F238E27FC236}">
              <a16:creationId xmlns:a16="http://schemas.microsoft.com/office/drawing/2014/main" id="{6E88CCC1-5E42-4E43-B0CC-C303A3BA25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7B3A589A-3A3C-469F-87DE-420A165A2FC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78" name="Text Box 1">
          <a:extLst>
            <a:ext uri="{FF2B5EF4-FFF2-40B4-BE49-F238E27FC236}">
              <a16:creationId xmlns:a16="http://schemas.microsoft.com/office/drawing/2014/main" id="{51A07C29-F765-4B11-B742-AB59A59CDC5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79" name="Text Box 1">
          <a:extLst>
            <a:ext uri="{FF2B5EF4-FFF2-40B4-BE49-F238E27FC236}">
              <a16:creationId xmlns:a16="http://schemas.microsoft.com/office/drawing/2014/main" id="{B79E0180-50FA-4DA2-8BBB-E85D63D97E9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80" name="Text Box 1">
          <a:extLst>
            <a:ext uri="{FF2B5EF4-FFF2-40B4-BE49-F238E27FC236}">
              <a16:creationId xmlns:a16="http://schemas.microsoft.com/office/drawing/2014/main" id="{49791A26-3E47-4AE8-8009-34D525EEC4E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39549DA0-2689-4BA9-936A-1D47887F4B9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82" name="Text Box 1">
          <a:extLst>
            <a:ext uri="{FF2B5EF4-FFF2-40B4-BE49-F238E27FC236}">
              <a16:creationId xmlns:a16="http://schemas.microsoft.com/office/drawing/2014/main" id="{A6CC46B1-CB43-45C1-AF77-EEDA9C4F727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83" name="Text Box 1">
          <a:extLst>
            <a:ext uri="{FF2B5EF4-FFF2-40B4-BE49-F238E27FC236}">
              <a16:creationId xmlns:a16="http://schemas.microsoft.com/office/drawing/2014/main" id="{99CD619C-4F7B-49D3-A477-C43EFFD0E4D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84" name="Text Box 1">
          <a:extLst>
            <a:ext uri="{FF2B5EF4-FFF2-40B4-BE49-F238E27FC236}">
              <a16:creationId xmlns:a16="http://schemas.microsoft.com/office/drawing/2014/main" id="{BC5089B2-E7C6-4C96-B8FB-FDFA058DCBE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E9F30558-BACF-4F65-8BC6-C35474FAC2B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86" name="Text Box 1">
          <a:extLst>
            <a:ext uri="{FF2B5EF4-FFF2-40B4-BE49-F238E27FC236}">
              <a16:creationId xmlns:a16="http://schemas.microsoft.com/office/drawing/2014/main" id="{0BF38AC7-1229-44CB-901F-F992A5485DF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87" name="Text Box 1">
          <a:extLst>
            <a:ext uri="{FF2B5EF4-FFF2-40B4-BE49-F238E27FC236}">
              <a16:creationId xmlns:a16="http://schemas.microsoft.com/office/drawing/2014/main" id="{ADFEF7A0-CAEC-44B6-A55D-BDDD6FC823D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88" name="Text Box 1">
          <a:extLst>
            <a:ext uri="{FF2B5EF4-FFF2-40B4-BE49-F238E27FC236}">
              <a16:creationId xmlns:a16="http://schemas.microsoft.com/office/drawing/2014/main" id="{4DAFAAD8-3460-4941-9B6A-AC496493DAE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C64B5A91-87A7-43F7-82B7-508DAF7793C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4BC96E2E-0DC7-444D-ADB1-F5B5893E7A7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91" name="Text Box 1">
          <a:extLst>
            <a:ext uri="{FF2B5EF4-FFF2-40B4-BE49-F238E27FC236}">
              <a16:creationId xmlns:a16="http://schemas.microsoft.com/office/drawing/2014/main" id="{1C592412-4BFD-43C3-8306-13EA5D8DA75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92" name="Text Box 1">
          <a:extLst>
            <a:ext uri="{FF2B5EF4-FFF2-40B4-BE49-F238E27FC236}">
              <a16:creationId xmlns:a16="http://schemas.microsoft.com/office/drawing/2014/main" id="{D8B5DBDE-7D51-44B7-9814-9DF9DDB1DBA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A62C4AB1-B1FB-4C28-A185-113987165B5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94" name="Text Box 1">
          <a:extLst>
            <a:ext uri="{FF2B5EF4-FFF2-40B4-BE49-F238E27FC236}">
              <a16:creationId xmlns:a16="http://schemas.microsoft.com/office/drawing/2014/main" id="{9EC4885F-1CD2-4AF8-ADEB-E33FA1A36DB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95" name="Text Box 1">
          <a:extLst>
            <a:ext uri="{FF2B5EF4-FFF2-40B4-BE49-F238E27FC236}">
              <a16:creationId xmlns:a16="http://schemas.microsoft.com/office/drawing/2014/main" id="{D7E2330F-80AC-46C0-AFF2-B9278A00037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396" name="Text Box 1">
          <a:extLst>
            <a:ext uri="{FF2B5EF4-FFF2-40B4-BE49-F238E27FC236}">
              <a16:creationId xmlns:a16="http://schemas.microsoft.com/office/drawing/2014/main" id="{9BEBFEFB-E20E-42ED-910F-F596617A258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F62F47E3-4F9F-494D-8E1F-BD712F6D4DC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98" name="Text Box 1">
          <a:extLst>
            <a:ext uri="{FF2B5EF4-FFF2-40B4-BE49-F238E27FC236}">
              <a16:creationId xmlns:a16="http://schemas.microsoft.com/office/drawing/2014/main" id="{B89F0177-7F15-4E1E-BE84-A19F2D253BA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399" name="Text Box 1">
          <a:extLst>
            <a:ext uri="{FF2B5EF4-FFF2-40B4-BE49-F238E27FC236}">
              <a16:creationId xmlns:a16="http://schemas.microsoft.com/office/drawing/2014/main" id="{082E7291-8B1F-48ED-985B-953AC0DF6B1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00" name="Text Box 1">
          <a:extLst>
            <a:ext uri="{FF2B5EF4-FFF2-40B4-BE49-F238E27FC236}">
              <a16:creationId xmlns:a16="http://schemas.microsoft.com/office/drawing/2014/main" id="{054AE311-F93E-4A07-BFB8-7BD96ABEA77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380D5789-01AE-4128-BCE5-71B9278BE19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02" name="Text Box 1">
          <a:extLst>
            <a:ext uri="{FF2B5EF4-FFF2-40B4-BE49-F238E27FC236}">
              <a16:creationId xmlns:a16="http://schemas.microsoft.com/office/drawing/2014/main" id="{C9380932-7A98-403B-85AB-5E5AB9F31B5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03" name="Text Box 1">
          <a:extLst>
            <a:ext uri="{FF2B5EF4-FFF2-40B4-BE49-F238E27FC236}">
              <a16:creationId xmlns:a16="http://schemas.microsoft.com/office/drawing/2014/main" id="{28CF068B-81F0-457C-85E0-B46D9128868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04" name="Text Box 1">
          <a:extLst>
            <a:ext uri="{FF2B5EF4-FFF2-40B4-BE49-F238E27FC236}">
              <a16:creationId xmlns:a16="http://schemas.microsoft.com/office/drawing/2014/main" id="{59BAE559-1264-4016-A807-F42C0365A34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1C19C167-603B-468F-BB0A-D32050DED50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06" name="Text Box 1">
          <a:extLst>
            <a:ext uri="{FF2B5EF4-FFF2-40B4-BE49-F238E27FC236}">
              <a16:creationId xmlns:a16="http://schemas.microsoft.com/office/drawing/2014/main" id="{B7F67515-CE2F-4535-AC65-02FB3E25857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07" name="Text Box 1">
          <a:extLst>
            <a:ext uri="{FF2B5EF4-FFF2-40B4-BE49-F238E27FC236}">
              <a16:creationId xmlns:a16="http://schemas.microsoft.com/office/drawing/2014/main" id="{B7B1C882-EC18-453F-AD3E-3AFD38B6CC0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08" name="Text Box 1">
          <a:extLst>
            <a:ext uri="{FF2B5EF4-FFF2-40B4-BE49-F238E27FC236}">
              <a16:creationId xmlns:a16="http://schemas.microsoft.com/office/drawing/2014/main" id="{1657D46A-5B64-4F06-91E7-8489EA0838D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05DC9DFD-BC69-46E0-9D8A-CD5E4FAA334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10" name="Text Box 1">
          <a:extLst>
            <a:ext uri="{FF2B5EF4-FFF2-40B4-BE49-F238E27FC236}">
              <a16:creationId xmlns:a16="http://schemas.microsoft.com/office/drawing/2014/main" id="{DF9D4F53-3EC9-43AC-90E3-FD0F796CE0B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11" name="Text Box 1">
          <a:extLst>
            <a:ext uri="{FF2B5EF4-FFF2-40B4-BE49-F238E27FC236}">
              <a16:creationId xmlns:a16="http://schemas.microsoft.com/office/drawing/2014/main" id="{F74A4D26-AAD1-4DE6-8F06-AE439CBAA0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12" name="Text Box 1">
          <a:extLst>
            <a:ext uri="{FF2B5EF4-FFF2-40B4-BE49-F238E27FC236}">
              <a16:creationId xmlns:a16="http://schemas.microsoft.com/office/drawing/2014/main" id="{BA4AF12C-E22D-4019-9773-17B7898EF62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DE338500-2921-4D8C-AF03-28A7B2608D3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14" name="Text Box 1">
          <a:extLst>
            <a:ext uri="{FF2B5EF4-FFF2-40B4-BE49-F238E27FC236}">
              <a16:creationId xmlns:a16="http://schemas.microsoft.com/office/drawing/2014/main" id="{778F6769-EDF7-4AF4-89E2-40AA946596A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15" name="Text Box 1">
          <a:extLst>
            <a:ext uri="{FF2B5EF4-FFF2-40B4-BE49-F238E27FC236}">
              <a16:creationId xmlns:a16="http://schemas.microsoft.com/office/drawing/2014/main" id="{B6BCF19C-708E-4A73-82D5-593341280BB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16" name="Text Box 1">
          <a:extLst>
            <a:ext uri="{FF2B5EF4-FFF2-40B4-BE49-F238E27FC236}">
              <a16:creationId xmlns:a16="http://schemas.microsoft.com/office/drawing/2014/main" id="{C415B408-18B1-4E4F-AE05-7B35B81D974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D8AE587C-D2E3-45E3-A3DF-3A9DC7CD1EE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18" name="Text Box 1">
          <a:extLst>
            <a:ext uri="{FF2B5EF4-FFF2-40B4-BE49-F238E27FC236}">
              <a16:creationId xmlns:a16="http://schemas.microsoft.com/office/drawing/2014/main" id="{910B2A32-2DC4-444E-8FF6-3EBC49B141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19" name="Text Box 1">
          <a:extLst>
            <a:ext uri="{FF2B5EF4-FFF2-40B4-BE49-F238E27FC236}">
              <a16:creationId xmlns:a16="http://schemas.microsoft.com/office/drawing/2014/main" id="{DACCEBA7-F200-4DD6-9C14-00FFC21FA48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20" name="Text Box 1">
          <a:extLst>
            <a:ext uri="{FF2B5EF4-FFF2-40B4-BE49-F238E27FC236}">
              <a16:creationId xmlns:a16="http://schemas.microsoft.com/office/drawing/2014/main" id="{DA68B9EA-A63A-4635-91DB-864ABCBB51E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3681F5D1-D894-485F-A56B-71117069248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22" name="Text Box 1">
          <a:extLst>
            <a:ext uri="{FF2B5EF4-FFF2-40B4-BE49-F238E27FC236}">
              <a16:creationId xmlns:a16="http://schemas.microsoft.com/office/drawing/2014/main" id="{6C0641CE-F319-4ACD-A52E-DF7A5858F6D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23" name="Text Box 1">
          <a:extLst>
            <a:ext uri="{FF2B5EF4-FFF2-40B4-BE49-F238E27FC236}">
              <a16:creationId xmlns:a16="http://schemas.microsoft.com/office/drawing/2014/main" id="{054A6C0A-3EC5-4F05-9BC3-5290F173540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24" name="Text Box 1">
          <a:extLst>
            <a:ext uri="{FF2B5EF4-FFF2-40B4-BE49-F238E27FC236}">
              <a16:creationId xmlns:a16="http://schemas.microsoft.com/office/drawing/2014/main" id="{6190361D-1E20-45DD-B528-CFC98EDEA87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B6DEA21D-800C-4FAD-8A31-A80E64A287C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26" name="Text Box 1">
          <a:extLst>
            <a:ext uri="{FF2B5EF4-FFF2-40B4-BE49-F238E27FC236}">
              <a16:creationId xmlns:a16="http://schemas.microsoft.com/office/drawing/2014/main" id="{72A53B4B-2445-4035-B26D-CB9E6EAA52C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27" name="Text Box 1">
          <a:extLst>
            <a:ext uri="{FF2B5EF4-FFF2-40B4-BE49-F238E27FC236}">
              <a16:creationId xmlns:a16="http://schemas.microsoft.com/office/drawing/2014/main" id="{407A07F8-6412-4378-8923-00DC8F80B6C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28" name="Text Box 1">
          <a:extLst>
            <a:ext uri="{FF2B5EF4-FFF2-40B4-BE49-F238E27FC236}">
              <a16:creationId xmlns:a16="http://schemas.microsoft.com/office/drawing/2014/main" id="{3C0B24CF-D183-4D10-8741-B6F64C16B85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F1546CB2-C1B7-49B9-82BA-B5D5FAE80A2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30" name="Text Box 1">
          <a:extLst>
            <a:ext uri="{FF2B5EF4-FFF2-40B4-BE49-F238E27FC236}">
              <a16:creationId xmlns:a16="http://schemas.microsoft.com/office/drawing/2014/main" id="{3DC8C7E6-7745-4FCC-85CC-D777CF6F7F6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31" name="Text Box 1">
          <a:extLst>
            <a:ext uri="{FF2B5EF4-FFF2-40B4-BE49-F238E27FC236}">
              <a16:creationId xmlns:a16="http://schemas.microsoft.com/office/drawing/2014/main" id="{81167F52-D903-4D02-9C24-3724DAFD387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32" name="Text Box 1">
          <a:extLst>
            <a:ext uri="{FF2B5EF4-FFF2-40B4-BE49-F238E27FC236}">
              <a16:creationId xmlns:a16="http://schemas.microsoft.com/office/drawing/2014/main" id="{37799D00-8383-469B-B491-22AC991C90A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2B33FCC3-4D0B-4908-A536-9AA0FE8F97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34" name="Text Box 1">
          <a:extLst>
            <a:ext uri="{FF2B5EF4-FFF2-40B4-BE49-F238E27FC236}">
              <a16:creationId xmlns:a16="http://schemas.microsoft.com/office/drawing/2014/main" id="{764A68BF-CD33-4A70-9A52-54D1FF6D9A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35" name="Text Box 1">
          <a:extLst>
            <a:ext uri="{FF2B5EF4-FFF2-40B4-BE49-F238E27FC236}">
              <a16:creationId xmlns:a16="http://schemas.microsoft.com/office/drawing/2014/main" id="{F8BDEA14-A141-4230-A3D4-819F712EDBE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36" name="Text Box 1">
          <a:extLst>
            <a:ext uri="{FF2B5EF4-FFF2-40B4-BE49-F238E27FC236}">
              <a16:creationId xmlns:a16="http://schemas.microsoft.com/office/drawing/2014/main" id="{1A5065AF-825D-43F6-A53C-B1EF96EC6ED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A64264AF-776B-4AED-B4FD-9BDA2F9BE78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38" name="Text Box 1">
          <a:extLst>
            <a:ext uri="{FF2B5EF4-FFF2-40B4-BE49-F238E27FC236}">
              <a16:creationId xmlns:a16="http://schemas.microsoft.com/office/drawing/2014/main" id="{96D37E53-37CA-4165-A49E-BF1E0129D7E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39" name="Text Box 1">
          <a:extLst>
            <a:ext uri="{FF2B5EF4-FFF2-40B4-BE49-F238E27FC236}">
              <a16:creationId xmlns:a16="http://schemas.microsoft.com/office/drawing/2014/main" id="{94243F3E-CA0A-4441-BBB2-826C9AF1FBB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40" name="Text Box 1">
          <a:extLst>
            <a:ext uri="{FF2B5EF4-FFF2-40B4-BE49-F238E27FC236}">
              <a16:creationId xmlns:a16="http://schemas.microsoft.com/office/drawing/2014/main" id="{CBE5A3C1-D76F-4ADD-AFA7-57932A60F07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D45CE98D-D3FB-49E7-A3CF-395FA9BA831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2" name="Text Box 1">
          <a:extLst>
            <a:ext uri="{FF2B5EF4-FFF2-40B4-BE49-F238E27FC236}">
              <a16:creationId xmlns:a16="http://schemas.microsoft.com/office/drawing/2014/main" id="{E3B9B9E6-5D9F-49C1-AC69-9E88A518821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3" name="Text Box 1">
          <a:extLst>
            <a:ext uri="{FF2B5EF4-FFF2-40B4-BE49-F238E27FC236}">
              <a16:creationId xmlns:a16="http://schemas.microsoft.com/office/drawing/2014/main" id="{B0835108-30D7-4CA2-B816-6B71AA8A96C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4" name="Text Box 1">
          <a:extLst>
            <a:ext uri="{FF2B5EF4-FFF2-40B4-BE49-F238E27FC236}">
              <a16:creationId xmlns:a16="http://schemas.microsoft.com/office/drawing/2014/main" id="{6CC2CFD4-CEE4-4194-A386-7713EFE116C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F1A51247-9459-4920-9CE4-A7F81AFA697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6" name="Text Box 1">
          <a:extLst>
            <a:ext uri="{FF2B5EF4-FFF2-40B4-BE49-F238E27FC236}">
              <a16:creationId xmlns:a16="http://schemas.microsoft.com/office/drawing/2014/main" id="{0BCEBD22-EB1A-4C69-AD49-B0B21E3B53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7" name="Text Box 1">
          <a:extLst>
            <a:ext uri="{FF2B5EF4-FFF2-40B4-BE49-F238E27FC236}">
              <a16:creationId xmlns:a16="http://schemas.microsoft.com/office/drawing/2014/main" id="{5E3BC705-53A9-400D-BC7A-F9EF80D610A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8" name="Text Box 1">
          <a:extLst>
            <a:ext uri="{FF2B5EF4-FFF2-40B4-BE49-F238E27FC236}">
              <a16:creationId xmlns:a16="http://schemas.microsoft.com/office/drawing/2014/main" id="{A83DE366-9526-4C3C-8E4F-B4451E7215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8C198AF5-EC7C-4773-9334-4D9E10B17C2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0" name="Text Box 1">
          <a:extLst>
            <a:ext uri="{FF2B5EF4-FFF2-40B4-BE49-F238E27FC236}">
              <a16:creationId xmlns:a16="http://schemas.microsoft.com/office/drawing/2014/main" id="{13087389-CE20-466F-AAFA-8A981562FE2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1" name="Text Box 1">
          <a:extLst>
            <a:ext uri="{FF2B5EF4-FFF2-40B4-BE49-F238E27FC236}">
              <a16:creationId xmlns:a16="http://schemas.microsoft.com/office/drawing/2014/main" id="{5D0AE580-2228-4A27-8B68-8BAF31AE888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2" name="Text Box 1">
          <a:extLst>
            <a:ext uri="{FF2B5EF4-FFF2-40B4-BE49-F238E27FC236}">
              <a16:creationId xmlns:a16="http://schemas.microsoft.com/office/drawing/2014/main" id="{2F0F73ED-322B-4BC9-AE73-51A76DC2952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51EEC95F-1805-4846-BA43-FAE103FC645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4" name="Text Box 1">
          <a:extLst>
            <a:ext uri="{FF2B5EF4-FFF2-40B4-BE49-F238E27FC236}">
              <a16:creationId xmlns:a16="http://schemas.microsoft.com/office/drawing/2014/main" id="{BE6FA384-E482-4802-9353-8BCD42362FC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5" name="Text Box 1">
          <a:extLst>
            <a:ext uri="{FF2B5EF4-FFF2-40B4-BE49-F238E27FC236}">
              <a16:creationId xmlns:a16="http://schemas.microsoft.com/office/drawing/2014/main" id="{083D72A3-F891-4EC3-A7A3-E6D997199B5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6" name="Text Box 1">
          <a:extLst>
            <a:ext uri="{FF2B5EF4-FFF2-40B4-BE49-F238E27FC236}">
              <a16:creationId xmlns:a16="http://schemas.microsoft.com/office/drawing/2014/main" id="{7F09DAA9-D4FA-4F03-BE10-C5B275D965C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4FF22067-E4EB-483E-8EEE-622014D447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58" name="Text Box 1">
          <a:extLst>
            <a:ext uri="{FF2B5EF4-FFF2-40B4-BE49-F238E27FC236}">
              <a16:creationId xmlns:a16="http://schemas.microsoft.com/office/drawing/2014/main" id="{19C097C9-20B8-487D-ABE0-96C766197B8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59" name="Text Box 1">
          <a:extLst>
            <a:ext uri="{FF2B5EF4-FFF2-40B4-BE49-F238E27FC236}">
              <a16:creationId xmlns:a16="http://schemas.microsoft.com/office/drawing/2014/main" id="{CD646B58-9593-48CD-84AD-7F204275588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9EE81720-D233-45C1-A29D-5197DAFDDE5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61" name="Text Box 1">
          <a:extLst>
            <a:ext uri="{FF2B5EF4-FFF2-40B4-BE49-F238E27FC236}">
              <a16:creationId xmlns:a16="http://schemas.microsoft.com/office/drawing/2014/main" id="{85C50DA7-080E-4EE5-BDEE-5DD67126CD8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62" name="Text Box 1">
          <a:extLst>
            <a:ext uri="{FF2B5EF4-FFF2-40B4-BE49-F238E27FC236}">
              <a16:creationId xmlns:a16="http://schemas.microsoft.com/office/drawing/2014/main" id="{295B9B60-663A-4E95-B65D-38B0CEB8F91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63" name="Text Box 1">
          <a:extLst>
            <a:ext uri="{FF2B5EF4-FFF2-40B4-BE49-F238E27FC236}">
              <a16:creationId xmlns:a16="http://schemas.microsoft.com/office/drawing/2014/main" id="{4757861F-5131-4B28-8343-28038E1DA97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ED9BB12C-448A-4615-94FE-AC90AF9E3E1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65" name="Text Box 1">
          <a:extLst>
            <a:ext uri="{FF2B5EF4-FFF2-40B4-BE49-F238E27FC236}">
              <a16:creationId xmlns:a16="http://schemas.microsoft.com/office/drawing/2014/main" id="{22CC9212-E97B-4E2A-B1A4-B200EA45661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66" name="Text Box 1">
          <a:extLst>
            <a:ext uri="{FF2B5EF4-FFF2-40B4-BE49-F238E27FC236}">
              <a16:creationId xmlns:a16="http://schemas.microsoft.com/office/drawing/2014/main" id="{DC7A6CF5-3DF5-40D7-9DEE-92C178BA8A5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67" name="Text Box 1">
          <a:extLst>
            <a:ext uri="{FF2B5EF4-FFF2-40B4-BE49-F238E27FC236}">
              <a16:creationId xmlns:a16="http://schemas.microsoft.com/office/drawing/2014/main" id="{BB3BE848-189C-46C4-82F8-F3BE8BA78C3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8D55F69D-8C04-44A9-AD19-B4914F4D82D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69" name="Text Box 1">
          <a:extLst>
            <a:ext uri="{FF2B5EF4-FFF2-40B4-BE49-F238E27FC236}">
              <a16:creationId xmlns:a16="http://schemas.microsoft.com/office/drawing/2014/main" id="{25DF09C8-C687-4AE9-BA65-B3E106F9ACE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70" name="Text Box 1">
          <a:extLst>
            <a:ext uri="{FF2B5EF4-FFF2-40B4-BE49-F238E27FC236}">
              <a16:creationId xmlns:a16="http://schemas.microsoft.com/office/drawing/2014/main" id="{F91FF5C0-A547-4028-8F63-2F843E7E02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71" name="Text Box 1">
          <a:extLst>
            <a:ext uri="{FF2B5EF4-FFF2-40B4-BE49-F238E27FC236}">
              <a16:creationId xmlns:a16="http://schemas.microsoft.com/office/drawing/2014/main" id="{754591D7-CFEA-4AE2-BC6A-D103C6EFB46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5DCE1724-5CAE-46B4-A5EF-6BB427E1F4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73" name="Text Box 1">
          <a:extLst>
            <a:ext uri="{FF2B5EF4-FFF2-40B4-BE49-F238E27FC236}">
              <a16:creationId xmlns:a16="http://schemas.microsoft.com/office/drawing/2014/main" id="{6B3170B8-7410-4EDC-BCE5-26AF4F115F9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74" name="Text Box 1">
          <a:extLst>
            <a:ext uri="{FF2B5EF4-FFF2-40B4-BE49-F238E27FC236}">
              <a16:creationId xmlns:a16="http://schemas.microsoft.com/office/drawing/2014/main" id="{BF4F7B25-1BF9-4B08-B410-FF8D70372A1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75" name="Text Box 1">
          <a:extLst>
            <a:ext uri="{FF2B5EF4-FFF2-40B4-BE49-F238E27FC236}">
              <a16:creationId xmlns:a16="http://schemas.microsoft.com/office/drawing/2014/main" id="{3773366F-6F47-428B-8ADD-80FB7681DE9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4A5F83A5-CEE2-44D3-A0C7-A73F19756D1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77" name="Text Box 1">
          <a:extLst>
            <a:ext uri="{FF2B5EF4-FFF2-40B4-BE49-F238E27FC236}">
              <a16:creationId xmlns:a16="http://schemas.microsoft.com/office/drawing/2014/main" id="{E09C1730-6957-4019-9361-00446E01CB7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78" name="Text Box 1">
          <a:extLst>
            <a:ext uri="{FF2B5EF4-FFF2-40B4-BE49-F238E27FC236}">
              <a16:creationId xmlns:a16="http://schemas.microsoft.com/office/drawing/2014/main" id="{E2BCDE5E-F18A-407F-B28C-6A696A90A53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79" name="Text Box 1">
          <a:extLst>
            <a:ext uri="{FF2B5EF4-FFF2-40B4-BE49-F238E27FC236}">
              <a16:creationId xmlns:a16="http://schemas.microsoft.com/office/drawing/2014/main" id="{0AA65902-F5B2-46AF-B395-DD3BDC1D900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C6E01830-D42B-4EE1-9220-D108BA6E1A9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81" name="Text Box 1">
          <a:extLst>
            <a:ext uri="{FF2B5EF4-FFF2-40B4-BE49-F238E27FC236}">
              <a16:creationId xmlns:a16="http://schemas.microsoft.com/office/drawing/2014/main" id="{537A379E-8658-4FE4-8E52-B8CAAC4E6B2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72A26658-745A-49CA-AEDB-82A377394F0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83" name="Text Box 1">
          <a:extLst>
            <a:ext uri="{FF2B5EF4-FFF2-40B4-BE49-F238E27FC236}">
              <a16:creationId xmlns:a16="http://schemas.microsoft.com/office/drawing/2014/main" id="{6DDF695C-ECB6-4D1B-A10C-ADE74AA4301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420A5F95-5342-45E5-BFF4-49391460536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85" name="Text Box 1">
          <a:extLst>
            <a:ext uri="{FF2B5EF4-FFF2-40B4-BE49-F238E27FC236}">
              <a16:creationId xmlns:a16="http://schemas.microsoft.com/office/drawing/2014/main" id="{2F7C44C6-857C-4AB5-831B-E6F76DC28D1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86" name="Text Box 1">
          <a:extLst>
            <a:ext uri="{FF2B5EF4-FFF2-40B4-BE49-F238E27FC236}">
              <a16:creationId xmlns:a16="http://schemas.microsoft.com/office/drawing/2014/main" id="{BB83DCFC-9609-4536-A567-00732AC696B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87" name="Text Box 1">
          <a:extLst>
            <a:ext uri="{FF2B5EF4-FFF2-40B4-BE49-F238E27FC236}">
              <a16:creationId xmlns:a16="http://schemas.microsoft.com/office/drawing/2014/main" id="{461942A9-6BBD-4D5C-94FD-8FC0E17D74F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C88F9273-D50B-4E1B-AE0F-E77BBA15833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89" name="Text Box 1">
          <a:extLst>
            <a:ext uri="{FF2B5EF4-FFF2-40B4-BE49-F238E27FC236}">
              <a16:creationId xmlns:a16="http://schemas.microsoft.com/office/drawing/2014/main" id="{13495185-B6B9-4A3E-BB42-E95FFE99F3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90" name="Text Box 1">
          <a:extLst>
            <a:ext uri="{FF2B5EF4-FFF2-40B4-BE49-F238E27FC236}">
              <a16:creationId xmlns:a16="http://schemas.microsoft.com/office/drawing/2014/main" id="{9F5D47D4-3825-4B75-A36B-2E3F094ADA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91" name="Text Box 1">
          <a:extLst>
            <a:ext uri="{FF2B5EF4-FFF2-40B4-BE49-F238E27FC236}">
              <a16:creationId xmlns:a16="http://schemas.microsoft.com/office/drawing/2014/main" id="{A9156008-764A-48A9-8A96-045D22C7AF8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E68FA715-C693-4D47-8301-31E11595B56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93" name="Text Box 1">
          <a:extLst>
            <a:ext uri="{FF2B5EF4-FFF2-40B4-BE49-F238E27FC236}">
              <a16:creationId xmlns:a16="http://schemas.microsoft.com/office/drawing/2014/main" id="{0CA3FAA1-6A04-41CA-AC4D-6E8C139A989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94" name="Text Box 1">
          <a:extLst>
            <a:ext uri="{FF2B5EF4-FFF2-40B4-BE49-F238E27FC236}">
              <a16:creationId xmlns:a16="http://schemas.microsoft.com/office/drawing/2014/main" id="{552DCFAF-469E-4ED4-937F-2CA64006AAA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95" name="Text Box 1">
          <a:extLst>
            <a:ext uri="{FF2B5EF4-FFF2-40B4-BE49-F238E27FC236}">
              <a16:creationId xmlns:a16="http://schemas.microsoft.com/office/drawing/2014/main" id="{6485229A-C35F-4456-A7F0-267B14276D9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6B441A41-57E5-4131-A04E-8E6424B0AE0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97" name="Text Box 1">
          <a:extLst>
            <a:ext uri="{FF2B5EF4-FFF2-40B4-BE49-F238E27FC236}">
              <a16:creationId xmlns:a16="http://schemas.microsoft.com/office/drawing/2014/main" id="{09FD1F38-A556-4C25-9267-D430183D2C4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498" name="Text Box 1">
          <a:extLst>
            <a:ext uri="{FF2B5EF4-FFF2-40B4-BE49-F238E27FC236}">
              <a16:creationId xmlns:a16="http://schemas.microsoft.com/office/drawing/2014/main" id="{A90C558D-6E0D-4BD0-9207-6CBECAF381E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499" name="Text Box 1">
          <a:extLst>
            <a:ext uri="{FF2B5EF4-FFF2-40B4-BE49-F238E27FC236}">
              <a16:creationId xmlns:a16="http://schemas.microsoft.com/office/drawing/2014/main" id="{A4605758-8D47-4BF4-80DE-7DB98C502EE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9F94BC03-9988-42EF-A177-F61AE1F6943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01" name="Text Box 1">
          <a:extLst>
            <a:ext uri="{FF2B5EF4-FFF2-40B4-BE49-F238E27FC236}">
              <a16:creationId xmlns:a16="http://schemas.microsoft.com/office/drawing/2014/main" id="{F00FF93B-EE1D-4034-97A7-4CA39E2F4C7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02" name="Text Box 1">
          <a:extLst>
            <a:ext uri="{FF2B5EF4-FFF2-40B4-BE49-F238E27FC236}">
              <a16:creationId xmlns:a16="http://schemas.microsoft.com/office/drawing/2014/main" id="{8A2E01F1-CA3E-4A0F-B898-DEA6B5D1041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03" name="Text Box 1">
          <a:extLst>
            <a:ext uri="{FF2B5EF4-FFF2-40B4-BE49-F238E27FC236}">
              <a16:creationId xmlns:a16="http://schemas.microsoft.com/office/drawing/2014/main" id="{E9E35B23-37F2-4A4B-8187-65707DD6F49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8C82FF04-290D-4E1E-8CB2-5CA3CF30DE9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05" name="Text Box 1">
          <a:extLst>
            <a:ext uri="{FF2B5EF4-FFF2-40B4-BE49-F238E27FC236}">
              <a16:creationId xmlns:a16="http://schemas.microsoft.com/office/drawing/2014/main" id="{AB2A4FDD-7BC2-4422-80A9-8FE16A5E3AB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06" name="Text Box 1">
          <a:extLst>
            <a:ext uri="{FF2B5EF4-FFF2-40B4-BE49-F238E27FC236}">
              <a16:creationId xmlns:a16="http://schemas.microsoft.com/office/drawing/2014/main" id="{D9569815-CA9B-4BCB-B512-89D829854DF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07" name="Text Box 1">
          <a:extLst>
            <a:ext uri="{FF2B5EF4-FFF2-40B4-BE49-F238E27FC236}">
              <a16:creationId xmlns:a16="http://schemas.microsoft.com/office/drawing/2014/main" id="{727FC66C-0E2B-460F-8A43-098FB099015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D012D835-A09A-4E91-9D01-B3E189570C5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09" name="Text Box 1">
          <a:extLst>
            <a:ext uri="{FF2B5EF4-FFF2-40B4-BE49-F238E27FC236}">
              <a16:creationId xmlns:a16="http://schemas.microsoft.com/office/drawing/2014/main" id="{76BD437D-C4C9-4667-9731-B9295E4B810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10" name="Text Box 1">
          <a:extLst>
            <a:ext uri="{FF2B5EF4-FFF2-40B4-BE49-F238E27FC236}">
              <a16:creationId xmlns:a16="http://schemas.microsoft.com/office/drawing/2014/main" id="{11B41F18-B58C-4FD7-A820-623CA01D929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11" name="Text Box 1">
          <a:extLst>
            <a:ext uri="{FF2B5EF4-FFF2-40B4-BE49-F238E27FC236}">
              <a16:creationId xmlns:a16="http://schemas.microsoft.com/office/drawing/2014/main" id="{B0FE1800-5CF8-4AD6-8638-6C5792C21D5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5D485ACD-7EB2-4EF6-B59B-D3D8A4A7D42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13" name="Text Box 1">
          <a:extLst>
            <a:ext uri="{FF2B5EF4-FFF2-40B4-BE49-F238E27FC236}">
              <a16:creationId xmlns:a16="http://schemas.microsoft.com/office/drawing/2014/main" id="{774D491F-9008-434C-98D2-1E54BB67398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14" name="Text Box 1">
          <a:extLst>
            <a:ext uri="{FF2B5EF4-FFF2-40B4-BE49-F238E27FC236}">
              <a16:creationId xmlns:a16="http://schemas.microsoft.com/office/drawing/2014/main" id="{5575B326-4B8D-4D95-8175-3199379BE68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15" name="Text Box 1">
          <a:extLst>
            <a:ext uri="{FF2B5EF4-FFF2-40B4-BE49-F238E27FC236}">
              <a16:creationId xmlns:a16="http://schemas.microsoft.com/office/drawing/2014/main" id="{F38CCBAC-D078-4D83-A285-08D26915B80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3E41D917-8686-49FF-B28F-FE6A6172D33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17" name="Text Box 1">
          <a:extLst>
            <a:ext uri="{FF2B5EF4-FFF2-40B4-BE49-F238E27FC236}">
              <a16:creationId xmlns:a16="http://schemas.microsoft.com/office/drawing/2014/main" id="{EB1079F6-EAE0-437A-88B6-E0E451ED1D1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18" name="Text Box 1">
          <a:extLst>
            <a:ext uri="{FF2B5EF4-FFF2-40B4-BE49-F238E27FC236}">
              <a16:creationId xmlns:a16="http://schemas.microsoft.com/office/drawing/2014/main" id="{07A017B8-9AA9-449E-BD9A-AD50FC09F31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19" name="Text Box 1">
          <a:extLst>
            <a:ext uri="{FF2B5EF4-FFF2-40B4-BE49-F238E27FC236}">
              <a16:creationId xmlns:a16="http://schemas.microsoft.com/office/drawing/2014/main" id="{D33D2493-7900-4B2E-9FE6-7326651CBEB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B481CC72-F843-452E-8E93-CD3FB86A2F0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21" name="Text Box 1">
          <a:extLst>
            <a:ext uri="{FF2B5EF4-FFF2-40B4-BE49-F238E27FC236}">
              <a16:creationId xmlns:a16="http://schemas.microsoft.com/office/drawing/2014/main" id="{88039951-DC25-4BEC-AF94-AA5C9C9F60F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22" name="Text Box 1">
          <a:extLst>
            <a:ext uri="{FF2B5EF4-FFF2-40B4-BE49-F238E27FC236}">
              <a16:creationId xmlns:a16="http://schemas.microsoft.com/office/drawing/2014/main" id="{A935E2E5-469F-44AA-9EDF-8B43E6DE4B6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23" name="Text Box 1">
          <a:extLst>
            <a:ext uri="{FF2B5EF4-FFF2-40B4-BE49-F238E27FC236}">
              <a16:creationId xmlns:a16="http://schemas.microsoft.com/office/drawing/2014/main" id="{C817F424-BAF2-4391-A683-94AADEF46C2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12576BD0-6E51-43C2-8D81-3237AB247BB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25" name="Text Box 1">
          <a:extLst>
            <a:ext uri="{FF2B5EF4-FFF2-40B4-BE49-F238E27FC236}">
              <a16:creationId xmlns:a16="http://schemas.microsoft.com/office/drawing/2014/main" id="{F950F289-DA29-4F94-9020-71572B36590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26" name="Text Box 1">
          <a:extLst>
            <a:ext uri="{FF2B5EF4-FFF2-40B4-BE49-F238E27FC236}">
              <a16:creationId xmlns:a16="http://schemas.microsoft.com/office/drawing/2014/main" id="{4538AC2C-A339-4E37-A03B-73539248693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27" name="Text Box 1">
          <a:extLst>
            <a:ext uri="{FF2B5EF4-FFF2-40B4-BE49-F238E27FC236}">
              <a16:creationId xmlns:a16="http://schemas.microsoft.com/office/drawing/2014/main" id="{F0797C5E-3DFD-4D5C-8855-982210A6871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6DB94828-33F9-4322-A5DE-28D25985A5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29" name="Text Box 1">
          <a:extLst>
            <a:ext uri="{FF2B5EF4-FFF2-40B4-BE49-F238E27FC236}">
              <a16:creationId xmlns:a16="http://schemas.microsoft.com/office/drawing/2014/main" id="{F6351142-4455-42B9-93FD-1AA69933A9A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0" name="Text Box 1">
          <a:extLst>
            <a:ext uri="{FF2B5EF4-FFF2-40B4-BE49-F238E27FC236}">
              <a16:creationId xmlns:a16="http://schemas.microsoft.com/office/drawing/2014/main" id="{2DF5B4ED-B224-4CD6-9378-57FF941F055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1" name="Text Box 1">
          <a:extLst>
            <a:ext uri="{FF2B5EF4-FFF2-40B4-BE49-F238E27FC236}">
              <a16:creationId xmlns:a16="http://schemas.microsoft.com/office/drawing/2014/main" id="{510BE6AA-2392-416C-98BC-6EA168503BD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D9B9A684-826E-4F02-A80D-1C9261AFAC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3" name="Text Box 1">
          <a:extLst>
            <a:ext uri="{FF2B5EF4-FFF2-40B4-BE49-F238E27FC236}">
              <a16:creationId xmlns:a16="http://schemas.microsoft.com/office/drawing/2014/main" id="{791000DE-EE4F-40FD-ABA0-670F89ECEF0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4" name="Text Box 1">
          <a:extLst>
            <a:ext uri="{FF2B5EF4-FFF2-40B4-BE49-F238E27FC236}">
              <a16:creationId xmlns:a16="http://schemas.microsoft.com/office/drawing/2014/main" id="{BC635C18-2EA9-43E4-8F5C-07B80BA4F69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5" name="Text Box 1">
          <a:extLst>
            <a:ext uri="{FF2B5EF4-FFF2-40B4-BE49-F238E27FC236}">
              <a16:creationId xmlns:a16="http://schemas.microsoft.com/office/drawing/2014/main" id="{21DADD5D-E227-4A42-B9F1-FE306587E42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F43B5C46-BEF7-48BF-9281-929623483B5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7" name="Text Box 1">
          <a:extLst>
            <a:ext uri="{FF2B5EF4-FFF2-40B4-BE49-F238E27FC236}">
              <a16:creationId xmlns:a16="http://schemas.microsoft.com/office/drawing/2014/main" id="{ACF16C6E-B3F3-434E-966A-EBB648DE08D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8" name="Text Box 1">
          <a:extLst>
            <a:ext uri="{FF2B5EF4-FFF2-40B4-BE49-F238E27FC236}">
              <a16:creationId xmlns:a16="http://schemas.microsoft.com/office/drawing/2014/main" id="{3E6CC6A7-B5ED-4DD2-85F9-EB95425BC05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39" name="Text Box 1">
          <a:extLst>
            <a:ext uri="{FF2B5EF4-FFF2-40B4-BE49-F238E27FC236}">
              <a16:creationId xmlns:a16="http://schemas.microsoft.com/office/drawing/2014/main" id="{633FC3F1-E0B7-48F0-9319-B1F3ACA4EF6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A6EC9445-6DA9-4025-9AAA-F9983C1CE3C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41" name="Text Box 1">
          <a:extLst>
            <a:ext uri="{FF2B5EF4-FFF2-40B4-BE49-F238E27FC236}">
              <a16:creationId xmlns:a16="http://schemas.microsoft.com/office/drawing/2014/main" id="{A04040BC-AC8D-4192-8B51-A816413BEFB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42" name="Text Box 1">
          <a:extLst>
            <a:ext uri="{FF2B5EF4-FFF2-40B4-BE49-F238E27FC236}">
              <a16:creationId xmlns:a16="http://schemas.microsoft.com/office/drawing/2014/main" id="{6E577048-48C0-430C-BF0B-6F98E8ED17B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43" name="Text Box 1">
          <a:extLst>
            <a:ext uri="{FF2B5EF4-FFF2-40B4-BE49-F238E27FC236}">
              <a16:creationId xmlns:a16="http://schemas.microsoft.com/office/drawing/2014/main" id="{524CEB33-CEAD-4CCC-879C-1CF983AF520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A94F48D3-9D84-486B-8DDC-0E82BA2B47C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545" name="Text Box 1">
          <a:extLst>
            <a:ext uri="{FF2B5EF4-FFF2-40B4-BE49-F238E27FC236}">
              <a16:creationId xmlns:a16="http://schemas.microsoft.com/office/drawing/2014/main" id="{D5953319-EBA5-41A8-B1A3-172302E3E12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46" name="Text Box 1">
          <a:extLst>
            <a:ext uri="{FF2B5EF4-FFF2-40B4-BE49-F238E27FC236}">
              <a16:creationId xmlns:a16="http://schemas.microsoft.com/office/drawing/2014/main" id="{3ECC303C-8A2A-47DE-B969-D0D1C3CA997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47" name="Text Box 1">
          <a:extLst>
            <a:ext uri="{FF2B5EF4-FFF2-40B4-BE49-F238E27FC236}">
              <a16:creationId xmlns:a16="http://schemas.microsoft.com/office/drawing/2014/main" id="{09BF0618-37ED-43AB-8F39-6D3A672A8E0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04604608-BF1E-4834-B739-2633F218005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49" name="Text Box 1">
          <a:extLst>
            <a:ext uri="{FF2B5EF4-FFF2-40B4-BE49-F238E27FC236}">
              <a16:creationId xmlns:a16="http://schemas.microsoft.com/office/drawing/2014/main" id="{5B2001DB-CF49-43B1-84EF-976CB83FA6C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50" name="Text Box 1">
          <a:extLst>
            <a:ext uri="{FF2B5EF4-FFF2-40B4-BE49-F238E27FC236}">
              <a16:creationId xmlns:a16="http://schemas.microsoft.com/office/drawing/2014/main" id="{238B991C-8C23-42F6-A7D9-B37A53490BB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51" name="Text Box 1">
          <a:extLst>
            <a:ext uri="{FF2B5EF4-FFF2-40B4-BE49-F238E27FC236}">
              <a16:creationId xmlns:a16="http://schemas.microsoft.com/office/drawing/2014/main" id="{18C204B4-2EBE-4082-9B68-247ED0F5EB2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16AF572C-5116-4936-9825-97D54290B05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53" name="Text Box 1">
          <a:extLst>
            <a:ext uri="{FF2B5EF4-FFF2-40B4-BE49-F238E27FC236}">
              <a16:creationId xmlns:a16="http://schemas.microsoft.com/office/drawing/2014/main" id="{AF1AC4AC-C169-428D-AE85-D36BFBF7F1D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54" name="Text Box 1">
          <a:extLst>
            <a:ext uri="{FF2B5EF4-FFF2-40B4-BE49-F238E27FC236}">
              <a16:creationId xmlns:a16="http://schemas.microsoft.com/office/drawing/2014/main" id="{15068673-B2ED-4C28-AD0E-E5F83C131FB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55" name="Text Box 1">
          <a:extLst>
            <a:ext uri="{FF2B5EF4-FFF2-40B4-BE49-F238E27FC236}">
              <a16:creationId xmlns:a16="http://schemas.microsoft.com/office/drawing/2014/main" id="{6987FB33-A597-4A96-9753-6E9C89902F9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46EE8017-33AD-40EF-9BDF-61C8E99C9C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57" name="Text Box 1">
          <a:extLst>
            <a:ext uri="{FF2B5EF4-FFF2-40B4-BE49-F238E27FC236}">
              <a16:creationId xmlns:a16="http://schemas.microsoft.com/office/drawing/2014/main" id="{BF90BB8E-3B64-485B-AD41-FFE648E878B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58" name="Text Box 1">
          <a:extLst>
            <a:ext uri="{FF2B5EF4-FFF2-40B4-BE49-F238E27FC236}">
              <a16:creationId xmlns:a16="http://schemas.microsoft.com/office/drawing/2014/main" id="{550A40A3-7C8D-4CCB-B947-8D842502580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59" name="Text Box 1">
          <a:extLst>
            <a:ext uri="{FF2B5EF4-FFF2-40B4-BE49-F238E27FC236}">
              <a16:creationId xmlns:a16="http://schemas.microsoft.com/office/drawing/2014/main" id="{131AEAB7-8DF3-433F-A278-EB021F2F865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B7AFF6DE-D266-4749-ACE3-E2EC9AFAF0E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61" name="Text Box 1">
          <a:extLst>
            <a:ext uri="{FF2B5EF4-FFF2-40B4-BE49-F238E27FC236}">
              <a16:creationId xmlns:a16="http://schemas.microsoft.com/office/drawing/2014/main" id="{A030A8D8-8B48-4C35-9F04-81236878FFC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62" name="Text Box 1">
          <a:extLst>
            <a:ext uri="{FF2B5EF4-FFF2-40B4-BE49-F238E27FC236}">
              <a16:creationId xmlns:a16="http://schemas.microsoft.com/office/drawing/2014/main" id="{BA4D8053-C37D-4544-9112-DFD83E329E6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63" name="Text Box 1">
          <a:extLst>
            <a:ext uri="{FF2B5EF4-FFF2-40B4-BE49-F238E27FC236}">
              <a16:creationId xmlns:a16="http://schemas.microsoft.com/office/drawing/2014/main" id="{F9700534-13D2-40EB-B0CE-D7A64651EA4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4250ECC0-F46E-40BB-97B4-1EC160C9378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65" name="Text Box 1">
          <a:extLst>
            <a:ext uri="{FF2B5EF4-FFF2-40B4-BE49-F238E27FC236}">
              <a16:creationId xmlns:a16="http://schemas.microsoft.com/office/drawing/2014/main" id="{4BDB378A-2A4D-4FD1-9369-6A2B917A36F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66" name="Text Box 1">
          <a:extLst>
            <a:ext uri="{FF2B5EF4-FFF2-40B4-BE49-F238E27FC236}">
              <a16:creationId xmlns:a16="http://schemas.microsoft.com/office/drawing/2014/main" id="{894BA70C-4FE2-43DF-BE69-D83468259DB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67" name="Text Box 1">
          <a:extLst>
            <a:ext uri="{FF2B5EF4-FFF2-40B4-BE49-F238E27FC236}">
              <a16:creationId xmlns:a16="http://schemas.microsoft.com/office/drawing/2014/main" id="{43A64231-D478-485B-BD3D-AE4681051B2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85298740-8D43-444D-95F0-9FADB4544B9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69" name="Text Box 1">
          <a:extLst>
            <a:ext uri="{FF2B5EF4-FFF2-40B4-BE49-F238E27FC236}">
              <a16:creationId xmlns:a16="http://schemas.microsoft.com/office/drawing/2014/main" id="{5109EAF8-E73A-416E-8EFA-C3B7486069C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70" name="Text Box 1">
          <a:extLst>
            <a:ext uri="{FF2B5EF4-FFF2-40B4-BE49-F238E27FC236}">
              <a16:creationId xmlns:a16="http://schemas.microsoft.com/office/drawing/2014/main" id="{1816103B-834F-4BC0-96FC-1F502AC4FED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71" name="Text Box 1">
          <a:extLst>
            <a:ext uri="{FF2B5EF4-FFF2-40B4-BE49-F238E27FC236}">
              <a16:creationId xmlns:a16="http://schemas.microsoft.com/office/drawing/2014/main" id="{99892AD0-C3E7-4D0F-AB01-A0F5071A68D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6ECF2034-5652-4F6C-BF50-B69D1CFF01D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73" name="Text Box 1">
          <a:extLst>
            <a:ext uri="{FF2B5EF4-FFF2-40B4-BE49-F238E27FC236}">
              <a16:creationId xmlns:a16="http://schemas.microsoft.com/office/drawing/2014/main" id="{D002EF8D-8600-4ACA-A537-ECD9A521F0A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74" name="Text Box 1">
          <a:extLst>
            <a:ext uri="{FF2B5EF4-FFF2-40B4-BE49-F238E27FC236}">
              <a16:creationId xmlns:a16="http://schemas.microsoft.com/office/drawing/2014/main" id="{2946981D-31C2-41C0-8F22-A9A4C15C4ED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75" name="Text Box 1">
          <a:extLst>
            <a:ext uri="{FF2B5EF4-FFF2-40B4-BE49-F238E27FC236}">
              <a16:creationId xmlns:a16="http://schemas.microsoft.com/office/drawing/2014/main" id="{8948AE1E-E859-4A00-9B6E-F8CBFC91933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D56C1F6B-0315-47BD-AFE6-65BE6345772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77" name="Text Box 1">
          <a:extLst>
            <a:ext uri="{FF2B5EF4-FFF2-40B4-BE49-F238E27FC236}">
              <a16:creationId xmlns:a16="http://schemas.microsoft.com/office/drawing/2014/main" id="{8FBEBCAE-A939-4184-9FBB-1634DB1F269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78" name="Text Box 1">
          <a:extLst>
            <a:ext uri="{FF2B5EF4-FFF2-40B4-BE49-F238E27FC236}">
              <a16:creationId xmlns:a16="http://schemas.microsoft.com/office/drawing/2014/main" id="{E97B9862-8921-4388-901E-5C2458EBD3B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79" name="Text Box 1">
          <a:extLst>
            <a:ext uri="{FF2B5EF4-FFF2-40B4-BE49-F238E27FC236}">
              <a16:creationId xmlns:a16="http://schemas.microsoft.com/office/drawing/2014/main" id="{D8E9D3D8-6051-4E05-9F9A-48E9DB2D6AD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55F385AC-43CB-4CB1-A13B-A7C0579D6B6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81" name="Text Box 1">
          <a:extLst>
            <a:ext uri="{FF2B5EF4-FFF2-40B4-BE49-F238E27FC236}">
              <a16:creationId xmlns:a16="http://schemas.microsoft.com/office/drawing/2014/main" id="{6AF94829-D77B-4AC8-B42D-FC6EF01EAB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82" name="Text Box 1">
          <a:extLst>
            <a:ext uri="{FF2B5EF4-FFF2-40B4-BE49-F238E27FC236}">
              <a16:creationId xmlns:a16="http://schemas.microsoft.com/office/drawing/2014/main" id="{1E932F02-7CBF-4080-8070-0A3840FE9BE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83" name="Text Box 1">
          <a:extLst>
            <a:ext uri="{FF2B5EF4-FFF2-40B4-BE49-F238E27FC236}">
              <a16:creationId xmlns:a16="http://schemas.microsoft.com/office/drawing/2014/main" id="{CB1D5E96-9378-42DE-8780-06A63357485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011A4E53-18BB-4686-B1FD-126AE01CD32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85" name="Text Box 1">
          <a:extLst>
            <a:ext uri="{FF2B5EF4-FFF2-40B4-BE49-F238E27FC236}">
              <a16:creationId xmlns:a16="http://schemas.microsoft.com/office/drawing/2014/main" id="{4533ECB6-8710-4E49-99FE-6ECA6C46D7E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86" name="Text Box 1">
          <a:extLst>
            <a:ext uri="{FF2B5EF4-FFF2-40B4-BE49-F238E27FC236}">
              <a16:creationId xmlns:a16="http://schemas.microsoft.com/office/drawing/2014/main" id="{76610E82-DB46-4E03-8E1C-02D4A6D1252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87" name="Text Box 1">
          <a:extLst>
            <a:ext uri="{FF2B5EF4-FFF2-40B4-BE49-F238E27FC236}">
              <a16:creationId xmlns:a16="http://schemas.microsoft.com/office/drawing/2014/main" id="{15678E48-1C59-40DD-914A-EFFECD18994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A2344630-BBB3-4C04-8FB7-060BA435F31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89" name="Text Box 1">
          <a:extLst>
            <a:ext uri="{FF2B5EF4-FFF2-40B4-BE49-F238E27FC236}">
              <a16:creationId xmlns:a16="http://schemas.microsoft.com/office/drawing/2014/main" id="{AF24C9CB-D6AC-46E8-B816-57322D6EFC4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90" name="Text Box 1">
          <a:extLst>
            <a:ext uri="{FF2B5EF4-FFF2-40B4-BE49-F238E27FC236}">
              <a16:creationId xmlns:a16="http://schemas.microsoft.com/office/drawing/2014/main" id="{2F5F6C76-642C-4C48-918C-8A6FBC64CA2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91" name="Text Box 1">
          <a:extLst>
            <a:ext uri="{FF2B5EF4-FFF2-40B4-BE49-F238E27FC236}">
              <a16:creationId xmlns:a16="http://schemas.microsoft.com/office/drawing/2014/main" id="{0743A9AE-1F38-4599-9A04-EC2C0B988C3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2AAE6068-6663-4D4E-873E-5C559FDCCA2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593" name="Text Box 1">
          <a:extLst>
            <a:ext uri="{FF2B5EF4-FFF2-40B4-BE49-F238E27FC236}">
              <a16:creationId xmlns:a16="http://schemas.microsoft.com/office/drawing/2014/main" id="{5E1E955D-F70D-42A4-BD54-F3CD0A55068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94" name="Text Box 1">
          <a:extLst>
            <a:ext uri="{FF2B5EF4-FFF2-40B4-BE49-F238E27FC236}">
              <a16:creationId xmlns:a16="http://schemas.microsoft.com/office/drawing/2014/main" id="{E9DF42F4-ED75-42EA-BAF5-4B9945915E4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95" name="Text Box 1">
          <a:extLst>
            <a:ext uri="{FF2B5EF4-FFF2-40B4-BE49-F238E27FC236}">
              <a16:creationId xmlns:a16="http://schemas.microsoft.com/office/drawing/2014/main" id="{FBA573E0-DEE8-4566-B74A-CAD7B4D4726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C8103F90-03E7-4543-B2F7-FEA2779EC7F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97" name="Text Box 1">
          <a:extLst>
            <a:ext uri="{FF2B5EF4-FFF2-40B4-BE49-F238E27FC236}">
              <a16:creationId xmlns:a16="http://schemas.microsoft.com/office/drawing/2014/main" id="{1D9DD2D2-197F-4AEC-978C-EE473FF101C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598" name="Text Box 1">
          <a:extLst>
            <a:ext uri="{FF2B5EF4-FFF2-40B4-BE49-F238E27FC236}">
              <a16:creationId xmlns:a16="http://schemas.microsoft.com/office/drawing/2014/main" id="{08E979B8-411A-4B48-8A14-4BE0C656F1C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599" name="Text Box 1">
          <a:extLst>
            <a:ext uri="{FF2B5EF4-FFF2-40B4-BE49-F238E27FC236}">
              <a16:creationId xmlns:a16="http://schemas.microsoft.com/office/drawing/2014/main" id="{F4D21A72-822C-439E-AF0B-75AE25E93AD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B0774C3E-D77B-4BBC-AFD2-6B006BC4C60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01" name="Text Box 1">
          <a:extLst>
            <a:ext uri="{FF2B5EF4-FFF2-40B4-BE49-F238E27FC236}">
              <a16:creationId xmlns:a16="http://schemas.microsoft.com/office/drawing/2014/main" id="{8748C1F6-8127-4F54-AA6D-3C04CA8B8D4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02" name="Text Box 1">
          <a:extLst>
            <a:ext uri="{FF2B5EF4-FFF2-40B4-BE49-F238E27FC236}">
              <a16:creationId xmlns:a16="http://schemas.microsoft.com/office/drawing/2014/main" id="{1DC2747B-7A14-4312-BFB4-549238EBC9D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03" name="Text Box 1">
          <a:extLst>
            <a:ext uri="{FF2B5EF4-FFF2-40B4-BE49-F238E27FC236}">
              <a16:creationId xmlns:a16="http://schemas.microsoft.com/office/drawing/2014/main" id="{2BD511B1-2B48-4393-B5B5-2DB0E78BD8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05426233-6CBA-4EAC-9F20-461D54D9E8A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05" name="Text Box 1">
          <a:extLst>
            <a:ext uri="{FF2B5EF4-FFF2-40B4-BE49-F238E27FC236}">
              <a16:creationId xmlns:a16="http://schemas.microsoft.com/office/drawing/2014/main" id="{43B76A2B-C1EB-430F-A394-D116EE76E16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06" name="Text Box 1">
          <a:extLst>
            <a:ext uri="{FF2B5EF4-FFF2-40B4-BE49-F238E27FC236}">
              <a16:creationId xmlns:a16="http://schemas.microsoft.com/office/drawing/2014/main" id="{2AA130C5-7E90-4C33-B541-559BFBD2E56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07" name="Text Box 1">
          <a:extLst>
            <a:ext uri="{FF2B5EF4-FFF2-40B4-BE49-F238E27FC236}">
              <a16:creationId xmlns:a16="http://schemas.microsoft.com/office/drawing/2014/main" id="{9E0B93A3-8862-4BCE-91EE-8D90B97CB9B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362EB790-2209-4F19-9E95-68A9082B42B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09" name="Text Box 1">
          <a:extLst>
            <a:ext uri="{FF2B5EF4-FFF2-40B4-BE49-F238E27FC236}">
              <a16:creationId xmlns:a16="http://schemas.microsoft.com/office/drawing/2014/main" id="{2F09202A-53AE-4F51-8BBD-62D9182C88F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10" name="Text Box 1">
          <a:extLst>
            <a:ext uri="{FF2B5EF4-FFF2-40B4-BE49-F238E27FC236}">
              <a16:creationId xmlns:a16="http://schemas.microsoft.com/office/drawing/2014/main" id="{3259DF78-B5E8-4438-A5EE-4604F64CF37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11" name="Text Box 1">
          <a:extLst>
            <a:ext uri="{FF2B5EF4-FFF2-40B4-BE49-F238E27FC236}">
              <a16:creationId xmlns:a16="http://schemas.microsoft.com/office/drawing/2014/main" id="{8E29037A-BEEE-4B68-8470-97EDEE5E09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F7C8AA32-6C57-40E3-AD42-6A6378DFD77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13" name="Text Box 1">
          <a:extLst>
            <a:ext uri="{FF2B5EF4-FFF2-40B4-BE49-F238E27FC236}">
              <a16:creationId xmlns:a16="http://schemas.microsoft.com/office/drawing/2014/main" id="{260391AC-9B0A-48D3-8348-63FAE58A81E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14" name="Text Box 1">
          <a:extLst>
            <a:ext uri="{FF2B5EF4-FFF2-40B4-BE49-F238E27FC236}">
              <a16:creationId xmlns:a16="http://schemas.microsoft.com/office/drawing/2014/main" id="{AB0DC9F5-3669-4CF0-9498-1875E10E25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15" name="Text Box 1">
          <a:extLst>
            <a:ext uri="{FF2B5EF4-FFF2-40B4-BE49-F238E27FC236}">
              <a16:creationId xmlns:a16="http://schemas.microsoft.com/office/drawing/2014/main" id="{B5897782-C405-4A9D-8582-E05A657BDB3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4E45775F-6004-4F77-81BA-8541FCF866A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17" name="Text Box 1">
          <a:extLst>
            <a:ext uri="{FF2B5EF4-FFF2-40B4-BE49-F238E27FC236}">
              <a16:creationId xmlns:a16="http://schemas.microsoft.com/office/drawing/2014/main" id="{3FF75BEA-8194-4B82-9187-D996FDE71FD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18" name="Text Box 1">
          <a:extLst>
            <a:ext uri="{FF2B5EF4-FFF2-40B4-BE49-F238E27FC236}">
              <a16:creationId xmlns:a16="http://schemas.microsoft.com/office/drawing/2014/main" id="{BB4D19B7-6E46-45E6-A3AE-679CB7E921B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19" name="Text Box 1">
          <a:extLst>
            <a:ext uri="{FF2B5EF4-FFF2-40B4-BE49-F238E27FC236}">
              <a16:creationId xmlns:a16="http://schemas.microsoft.com/office/drawing/2014/main" id="{1AD1A1F1-0DA7-4907-8A5F-A6A59C16011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8E6E41AB-E716-4F7A-A94B-D06E0B0107E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21" name="Text Box 1">
          <a:extLst>
            <a:ext uri="{FF2B5EF4-FFF2-40B4-BE49-F238E27FC236}">
              <a16:creationId xmlns:a16="http://schemas.microsoft.com/office/drawing/2014/main" id="{5CAA2CD4-E672-4CA4-965B-A7C3C01BEC2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22" name="Text Box 1">
          <a:extLst>
            <a:ext uri="{FF2B5EF4-FFF2-40B4-BE49-F238E27FC236}">
              <a16:creationId xmlns:a16="http://schemas.microsoft.com/office/drawing/2014/main" id="{3E2604BE-2503-40A2-A745-E115A6E1A16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23" name="Text Box 1">
          <a:extLst>
            <a:ext uri="{FF2B5EF4-FFF2-40B4-BE49-F238E27FC236}">
              <a16:creationId xmlns:a16="http://schemas.microsoft.com/office/drawing/2014/main" id="{20FD1CCD-1B7A-49CA-AB50-CBD15EF03C1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AA015C65-5F2F-4B3C-BB50-9770DEFC16C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25" name="Text Box 1">
          <a:extLst>
            <a:ext uri="{FF2B5EF4-FFF2-40B4-BE49-F238E27FC236}">
              <a16:creationId xmlns:a16="http://schemas.microsoft.com/office/drawing/2014/main" id="{342F7F55-16D8-40A5-9BE3-C3B8CB06567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26" name="Text Box 1">
          <a:extLst>
            <a:ext uri="{FF2B5EF4-FFF2-40B4-BE49-F238E27FC236}">
              <a16:creationId xmlns:a16="http://schemas.microsoft.com/office/drawing/2014/main" id="{F40B8E5E-3361-4398-BF93-86829835C61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27" name="Text Box 1">
          <a:extLst>
            <a:ext uri="{FF2B5EF4-FFF2-40B4-BE49-F238E27FC236}">
              <a16:creationId xmlns:a16="http://schemas.microsoft.com/office/drawing/2014/main" id="{D48BA8C7-35DA-4034-817A-43A265A31B4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85B32362-8058-4CB3-8400-95C176E00B3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29" name="Text Box 1">
          <a:extLst>
            <a:ext uri="{FF2B5EF4-FFF2-40B4-BE49-F238E27FC236}">
              <a16:creationId xmlns:a16="http://schemas.microsoft.com/office/drawing/2014/main" id="{8D15A5A8-7775-46E7-884D-31FC917CC7F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30" name="Text Box 1">
          <a:extLst>
            <a:ext uri="{FF2B5EF4-FFF2-40B4-BE49-F238E27FC236}">
              <a16:creationId xmlns:a16="http://schemas.microsoft.com/office/drawing/2014/main" id="{393451CC-9B21-4D72-B20C-D80DEE86A37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31" name="Text Box 1">
          <a:extLst>
            <a:ext uri="{FF2B5EF4-FFF2-40B4-BE49-F238E27FC236}">
              <a16:creationId xmlns:a16="http://schemas.microsoft.com/office/drawing/2014/main" id="{E32A948E-ABE6-4C30-9305-9B023445A8B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C108105A-6A61-4429-A145-D2F1715CE86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33" name="Text Box 1">
          <a:extLst>
            <a:ext uri="{FF2B5EF4-FFF2-40B4-BE49-F238E27FC236}">
              <a16:creationId xmlns:a16="http://schemas.microsoft.com/office/drawing/2014/main" id="{8F655633-5611-4E77-A714-617E6356F16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34" name="Text Box 1">
          <a:extLst>
            <a:ext uri="{FF2B5EF4-FFF2-40B4-BE49-F238E27FC236}">
              <a16:creationId xmlns:a16="http://schemas.microsoft.com/office/drawing/2014/main" id="{3972D251-9311-4301-B131-49B79320FF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35" name="Text Box 1">
          <a:extLst>
            <a:ext uri="{FF2B5EF4-FFF2-40B4-BE49-F238E27FC236}">
              <a16:creationId xmlns:a16="http://schemas.microsoft.com/office/drawing/2014/main" id="{2EBB8AFD-73BF-408F-9377-691DBDA12F4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B01F1B38-4EBE-47AE-8A85-FAA89DE738A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37" name="Text Box 1">
          <a:extLst>
            <a:ext uri="{FF2B5EF4-FFF2-40B4-BE49-F238E27FC236}">
              <a16:creationId xmlns:a16="http://schemas.microsoft.com/office/drawing/2014/main" id="{E35CC12B-8357-4B7E-BD94-A86851C41F7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38" name="Text Box 1">
          <a:extLst>
            <a:ext uri="{FF2B5EF4-FFF2-40B4-BE49-F238E27FC236}">
              <a16:creationId xmlns:a16="http://schemas.microsoft.com/office/drawing/2014/main" id="{CFA3223B-42BE-4670-AFA0-F31518FEBA6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39" name="Text Box 1">
          <a:extLst>
            <a:ext uri="{FF2B5EF4-FFF2-40B4-BE49-F238E27FC236}">
              <a16:creationId xmlns:a16="http://schemas.microsoft.com/office/drawing/2014/main" id="{B4C50118-0EC8-4108-A138-38669E19ABD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556815AA-F51E-44D7-904E-052C5D29780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41" name="Text Box 1">
          <a:extLst>
            <a:ext uri="{FF2B5EF4-FFF2-40B4-BE49-F238E27FC236}">
              <a16:creationId xmlns:a16="http://schemas.microsoft.com/office/drawing/2014/main" id="{E274DEDB-7EA6-4B9A-B1B0-6E20DC3D03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42" name="Text Box 1">
          <a:extLst>
            <a:ext uri="{FF2B5EF4-FFF2-40B4-BE49-F238E27FC236}">
              <a16:creationId xmlns:a16="http://schemas.microsoft.com/office/drawing/2014/main" id="{83B33E44-3C6F-448F-AF97-92D63BCA021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43" name="Text Box 1">
          <a:extLst>
            <a:ext uri="{FF2B5EF4-FFF2-40B4-BE49-F238E27FC236}">
              <a16:creationId xmlns:a16="http://schemas.microsoft.com/office/drawing/2014/main" id="{86934DC3-F04B-4E4A-AABB-142932F4F65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493604D7-85B7-4C2E-A66F-001B1612299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45" name="Text Box 1">
          <a:extLst>
            <a:ext uri="{FF2B5EF4-FFF2-40B4-BE49-F238E27FC236}">
              <a16:creationId xmlns:a16="http://schemas.microsoft.com/office/drawing/2014/main" id="{7D92F37E-67DF-4AB5-B5D5-25E83E16D7F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46" name="Text Box 1">
          <a:extLst>
            <a:ext uri="{FF2B5EF4-FFF2-40B4-BE49-F238E27FC236}">
              <a16:creationId xmlns:a16="http://schemas.microsoft.com/office/drawing/2014/main" id="{5895A639-4C70-40FB-AC23-4BC1266A569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47" name="Text Box 1">
          <a:extLst>
            <a:ext uri="{FF2B5EF4-FFF2-40B4-BE49-F238E27FC236}">
              <a16:creationId xmlns:a16="http://schemas.microsoft.com/office/drawing/2014/main" id="{C639D3BC-4829-41DA-94A3-07654A0E2DA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F5B46277-C36C-4CAC-8063-6F0F9BA942F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49" name="Text Box 1">
          <a:extLst>
            <a:ext uri="{FF2B5EF4-FFF2-40B4-BE49-F238E27FC236}">
              <a16:creationId xmlns:a16="http://schemas.microsoft.com/office/drawing/2014/main" id="{7437AC24-1313-4F6A-81D7-BBA3B50ABDB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50" name="Text Box 1">
          <a:extLst>
            <a:ext uri="{FF2B5EF4-FFF2-40B4-BE49-F238E27FC236}">
              <a16:creationId xmlns:a16="http://schemas.microsoft.com/office/drawing/2014/main" id="{5D42AD6A-5014-4CD4-BCA3-9A0D5DA7128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51" name="Text Box 1">
          <a:extLst>
            <a:ext uri="{FF2B5EF4-FFF2-40B4-BE49-F238E27FC236}">
              <a16:creationId xmlns:a16="http://schemas.microsoft.com/office/drawing/2014/main" id="{7CE556A7-3263-482E-80A6-4B12AA042B9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E7C4DFC4-039F-4298-AC34-1DD58F9B12F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53" name="Text Box 1">
          <a:extLst>
            <a:ext uri="{FF2B5EF4-FFF2-40B4-BE49-F238E27FC236}">
              <a16:creationId xmlns:a16="http://schemas.microsoft.com/office/drawing/2014/main" id="{C8CC5FC1-FD87-4BB0-A8DF-93C87A64272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54" name="Text Box 1">
          <a:extLst>
            <a:ext uri="{FF2B5EF4-FFF2-40B4-BE49-F238E27FC236}">
              <a16:creationId xmlns:a16="http://schemas.microsoft.com/office/drawing/2014/main" id="{4C9645BF-C706-44A4-AE1F-93277229CF6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55" name="Text Box 1">
          <a:extLst>
            <a:ext uri="{FF2B5EF4-FFF2-40B4-BE49-F238E27FC236}">
              <a16:creationId xmlns:a16="http://schemas.microsoft.com/office/drawing/2014/main" id="{03BC8007-F58A-4371-BB80-8821E40158E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4073553E-D4D5-4E62-A367-A5F9508360C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657" name="Text Box 1">
          <a:extLst>
            <a:ext uri="{FF2B5EF4-FFF2-40B4-BE49-F238E27FC236}">
              <a16:creationId xmlns:a16="http://schemas.microsoft.com/office/drawing/2014/main" id="{8A2877CC-2716-49DD-9DDC-D646D9866D4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58" name="Text Box 1">
          <a:extLst>
            <a:ext uri="{FF2B5EF4-FFF2-40B4-BE49-F238E27FC236}">
              <a16:creationId xmlns:a16="http://schemas.microsoft.com/office/drawing/2014/main" id="{CEAFB850-BEDD-4284-9A35-E1472760D76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59" name="Text Box 1">
          <a:extLst>
            <a:ext uri="{FF2B5EF4-FFF2-40B4-BE49-F238E27FC236}">
              <a16:creationId xmlns:a16="http://schemas.microsoft.com/office/drawing/2014/main" id="{F1529293-6F71-45AB-A5F6-FCB13FC7171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592CB6CC-96EB-4342-A905-D379DD32E9E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61" name="Text Box 1">
          <a:extLst>
            <a:ext uri="{FF2B5EF4-FFF2-40B4-BE49-F238E27FC236}">
              <a16:creationId xmlns:a16="http://schemas.microsoft.com/office/drawing/2014/main" id="{CD09BAC5-796E-49CD-86A9-8EED015CBD7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62" name="Text Box 1">
          <a:extLst>
            <a:ext uri="{FF2B5EF4-FFF2-40B4-BE49-F238E27FC236}">
              <a16:creationId xmlns:a16="http://schemas.microsoft.com/office/drawing/2014/main" id="{FB70B401-EAEC-460A-B026-B58E589E8F2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63" name="Text Box 1">
          <a:extLst>
            <a:ext uri="{FF2B5EF4-FFF2-40B4-BE49-F238E27FC236}">
              <a16:creationId xmlns:a16="http://schemas.microsoft.com/office/drawing/2014/main" id="{6B5E171C-04CA-424F-85F9-BCADC2B5CFE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2C97154D-0B21-4511-A09D-A484A89CD39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65" name="Text Box 1">
          <a:extLst>
            <a:ext uri="{FF2B5EF4-FFF2-40B4-BE49-F238E27FC236}">
              <a16:creationId xmlns:a16="http://schemas.microsoft.com/office/drawing/2014/main" id="{2D037B66-281E-43D0-A55D-18E46F840B6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66" name="Text Box 1">
          <a:extLst>
            <a:ext uri="{FF2B5EF4-FFF2-40B4-BE49-F238E27FC236}">
              <a16:creationId xmlns:a16="http://schemas.microsoft.com/office/drawing/2014/main" id="{57232A59-D477-49D7-892D-1D650E4359D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67" name="Text Box 1">
          <a:extLst>
            <a:ext uri="{FF2B5EF4-FFF2-40B4-BE49-F238E27FC236}">
              <a16:creationId xmlns:a16="http://schemas.microsoft.com/office/drawing/2014/main" id="{516590EF-7D5E-463A-B3A4-AAB89C6AA93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259E4F3D-2859-44E3-8B05-4E108FA2AC3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69" name="Text Box 1">
          <a:extLst>
            <a:ext uri="{FF2B5EF4-FFF2-40B4-BE49-F238E27FC236}">
              <a16:creationId xmlns:a16="http://schemas.microsoft.com/office/drawing/2014/main" id="{50FD7A94-E4D6-47D1-AA34-8C28F1E2CFF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70" name="Text Box 1">
          <a:extLst>
            <a:ext uri="{FF2B5EF4-FFF2-40B4-BE49-F238E27FC236}">
              <a16:creationId xmlns:a16="http://schemas.microsoft.com/office/drawing/2014/main" id="{F5F7EF44-52B7-43C1-8C2C-377F7CEE79D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71" name="Text Box 1">
          <a:extLst>
            <a:ext uri="{FF2B5EF4-FFF2-40B4-BE49-F238E27FC236}">
              <a16:creationId xmlns:a16="http://schemas.microsoft.com/office/drawing/2014/main" id="{EFDF7DC2-88A8-49D2-A2A2-6A37138790E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CE632DD1-37F0-47BD-BC44-44DDF94D985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73" name="Text Box 1">
          <a:extLst>
            <a:ext uri="{FF2B5EF4-FFF2-40B4-BE49-F238E27FC236}">
              <a16:creationId xmlns:a16="http://schemas.microsoft.com/office/drawing/2014/main" id="{A8F3B7CA-7908-4F89-811D-2766A39DF12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74" name="Text Box 1">
          <a:extLst>
            <a:ext uri="{FF2B5EF4-FFF2-40B4-BE49-F238E27FC236}">
              <a16:creationId xmlns:a16="http://schemas.microsoft.com/office/drawing/2014/main" id="{C0D9E962-29E5-404E-8A80-D40A6B5D6BD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75" name="Text Box 1">
          <a:extLst>
            <a:ext uri="{FF2B5EF4-FFF2-40B4-BE49-F238E27FC236}">
              <a16:creationId xmlns:a16="http://schemas.microsoft.com/office/drawing/2014/main" id="{6B45E09F-B619-47AA-9AF1-E80EAAD2BD9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A061A4E5-FAD4-42B0-ACD3-3B1BD0E09F0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77" name="Text Box 1">
          <a:extLst>
            <a:ext uri="{FF2B5EF4-FFF2-40B4-BE49-F238E27FC236}">
              <a16:creationId xmlns:a16="http://schemas.microsoft.com/office/drawing/2014/main" id="{858E1C41-0523-4B13-9AA0-5E14B39FD1F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78" name="Text Box 1">
          <a:extLst>
            <a:ext uri="{FF2B5EF4-FFF2-40B4-BE49-F238E27FC236}">
              <a16:creationId xmlns:a16="http://schemas.microsoft.com/office/drawing/2014/main" id="{47C649AF-DC21-412B-A524-8C92F97826E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79" name="Text Box 1">
          <a:extLst>
            <a:ext uri="{FF2B5EF4-FFF2-40B4-BE49-F238E27FC236}">
              <a16:creationId xmlns:a16="http://schemas.microsoft.com/office/drawing/2014/main" id="{5584F429-6A00-416E-90B5-0FC3DECE593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BC457FB6-CCAE-4937-A78B-B5DB9D9ABB8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681" name="Text Box 1">
          <a:extLst>
            <a:ext uri="{FF2B5EF4-FFF2-40B4-BE49-F238E27FC236}">
              <a16:creationId xmlns:a16="http://schemas.microsoft.com/office/drawing/2014/main" id="{390FF5FF-BC60-4537-AE60-B03B9B83AE0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id="{F57D38BB-B665-4871-9A34-EB2226FBE41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3" name="Text Box 1">
          <a:extLst>
            <a:ext uri="{FF2B5EF4-FFF2-40B4-BE49-F238E27FC236}">
              <a16:creationId xmlns:a16="http://schemas.microsoft.com/office/drawing/2014/main" id="{A9544C99-39D6-4DFE-B974-30C81731B7D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6C3C190B-FEFA-4A16-8087-96F7019E369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5" name="Text Box 1">
          <a:extLst>
            <a:ext uri="{FF2B5EF4-FFF2-40B4-BE49-F238E27FC236}">
              <a16:creationId xmlns:a16="http://schemas.microsoft.com/office/drawing/2014/main" id="{06C1D76F-72B2-403B-B14E-0A14C83752D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6" name="Text Box 1">
          <a:extLst>
            <a:ext uri="{FF2B5EF4-FFF2-40B4-BE49-F238E27FC236}">
              <a16:creationId xmlns:a16="http://schemas.microsoft.com/office/drawing/2014/main" id="{5EC296F0-883E-4513-843B-CDAEB533B36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7" name="Text Box 1">
          <a:extLst>
            <a:ext uri="{FF2B5EF4-FFF2-40B4-BE49-F238E27FC236}">
              <a16:creationId xmlns:a16="http://schemas.microsoft.com/office/drawing/2014/main" id="{CF28B429-F2AD-4956-ADF7-567E7E00F9E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704209F4-74B3-4697-93A7-0B363B5745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89" name="Text Box 1">
          <a:extLst>
            <a:ext uri="{FF2B5EF4-FFF2-40B4-BE49-F238E27FC236}">
              <a16:creationId xmlns:a16="http://schemas.microsoft.com/office/drawing/2014/main" id="{11F23922-32C7-422E-A1EC-A88A98A4D9A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0" name="Text Box 1">
          <a:extLst>
            <a:ext uri="{FF2B5EF4-FFF2-40B4-BE49-F238E27FC236}">
              <a16:creationId xmlns:a16="http://schemas.microsoft.com/office/drawing/2014/main" id="{55EE4E62-C72C-4D2F-A20C-63D07AB53EF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1" name="Text Box 1">
          <a:extLst>
            <a:ext uri="{FF2B5EF4-FFF2-40B4-BE49-F238E27FC236}">
              <a16:creationId xmlns:a16="http://schemas.microsoft.com/office/drawing/2014/main" id="{0A205037-0597-415C-9FCE-081C292179A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468B197C-5393-4EC6-9B0D-9DC13704709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3" name="Text Box 1">
          <a:extLst>
            <a:ext uri="{FF2B5EF4-FFF2-40B4-BE49-F238E27FC236}">
              <a16:creationId xmlns:a16="http://schemas.microsoft.com/office/drawing/2014/main" id="{7572766B-B95A-44C3-9E05-AB3C0564EF5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4" name="Text Box 1">
          <a:extLst>
            <a:ext uri="{FF2B5EF4-FFF2-40B4-BE49-F238E27FC236}">
              <a16:creationId xmlns:a16="http://schemas.microsoft.com/office/drawing/2014/main" id="{21A00F47-69C6-49EF-9632-26E3A994D87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5" name="Text Box 1">
          <a:extLst>
            <a:ext uri="{FF2B5EF4-FFF2-40B4-BE49-F238E27FC236}">
              <a16:creationId xmlns:a16="http://schemas.microsoft.com/office/drawing/2014/main" id="{E11CA50C-C217-4D89-93AB-EAAEC1FD86C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43890A79-7C3C-497C-B39F-0D266AA6234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697" name="Text Box 1">
          <a:extLst>
            <a:ext uri="{FF2B5EF4-FFF2-40B4-BE49-F238E27FC236}">
              <a16:creationId xmlns:a16="http://schemas.microsoft.com/office/drawing/2014/main" id="{94FE4043-E77C-448C-8721-FED2E7AC87E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698" name="Text Box 1">
          <a:extLst>
            <a:ext uri="{FF2B5EF4-FFF2-40B4-BE49-F238E27FC236}">
              <a16:creationId xmlns:a16="http://schemas.microsoft.com/office/drawing/2014/main" id="{B80C507A-FD4C-4322-8113-7D107536988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699" name="Text Box 1">
          <a:extLst>
            <a:ext uri="{FF2B5EF4-FFF2-40B4-BE49-F238E27FC236}">
              <a16:creationId xmlns:a16="http://schemas.microsoft.com/office/drawing/2014/main" id="{11A1CF1A-94C2-4F49-87DD-F8F6285B3F5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2386C843-3B7E-4E71-BA6D-9EF19C9DE89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01" name="Text Box 1">
          <a:extLst>
            <a:ext uri="{FF2B5EF4-FFF2-40B4-BE49-F238E27FC236}">
              <a16:creationId xmlns:a16="http://schemas.microsoft.com/office/drawing/2014/main" id="{B935A02C-9A07-45C9-A369-ABA7187B32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02" name="Text Box 1">
          <a:extLst>
            <a:ext uri="{FF2B5EF4-FFF2-40B4-BE49-F238E27FC236}">
              <a16:creationId xmlns:a16="http://schemas.microsoft.com/office/drawing/2014/main" id="{DD3395DD-6EBE-4A81-A0AB-4E6B1DE231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03" name="Text Box 1">
          <a:extLst>
            <a:ext uri="{FF2B5EF4-FFF2-40B4-BE49-F238E27FC236}">
              <a16:creationId xmlns:a16="http://schemas.microsoft.com/office/drawing/2014/main" id="{E1846D7E-54CE-4663-90CB-1B9766AE147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533F1288-D5B3-4978-903E-E291F5D9FDF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05" name="Text Box 1">
          <a:extLst>
            <a:ext uri="{FF2B5EF4-FFF2-40B4-BE49-F238E27FC236}">
              <a16:creationId xmlns:a16="http://schemas.microsoft.com/office/drawing/2014/main" id="{8B4201C6-5D2B-4456-AA10-57A8BD9EA59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06" name="Text Box 1">
          <a:extLst>
            <a:ext uri="{FF2B5EF4-FFF2-40B4-BE49-F238E27FC236}">
              <a16:creationId xmlns:a16="http://schemas.microsoft.com/office/drawing/2014/main" id="{2885072D-C745-4B90-B199-9D3B1A5E877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07" name="Text Box 1">
          <a:extLst>
            <a:ext uri="{FF2B5EF4-FFF2-40B4-BE49-F238E27FC236}">
              <a16:creationId xmlns:a16="http://schemas.microsoft.com/office/drawing/2014/main" id="{9EC10D4C-F41E-42E7-8541-1BD4AFA989F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33D1DDBE-C824-4723-913F-ED6842DA961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09" name="Text Box 1">
          <a:extLst>
            <a:ext uri="{FF2B5EF4-FFF2-40B4-BE49-F238E27FC236}">
              <a16:creationId xmlns:a16="http://schemas.microsoft.com/office/drawing/2014/main" id="{21260876-DBB9-47F5-A77B-22314D86D61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10" name="Text Box 1">
          <a:extLst>
            <a:ext uri="{FF2B5EF4-FFF2-40B4-BE49-F238E27FC236}">
              <a16:creationId xmlns:a16="http://schemas.microsoft.com/office/drawing/2014/main" id="{5FB40F51-59AB-4D60-B249-96020BFF903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11" name="Text Box 1">
          <a:extLst>
            <a:ext uri="{FF2B5EF4-FFF2-40B4-BE49-F238E27FC236}">
              <a16:creationId xmlns:a16="http://schemas.microsoft.com/office/drawing/2014/main" id="{C915BE37-452D-454D-9AE9-F5B2DCE21D4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F6E9CE34-1304-4856-BEEC-46932BD8A5D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13" name="Text Box 1">
          <a:extLst>
            <a:ext uri="{FF2B5EF4-FFF2-40B4-BE49-F238E27FC236}">
              <a16:creationId xmlns:a16="http://schemas.microsoft.com/office/drawing/2014/main" id="{731E4DED-EC76-48EF-87DD-EE58B571EB9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14" name="Text Box 1">
          <a:extLst>
            <a:ext uri="{FF2B5EF4-FFF2-40B4-BE49-F238E27FC236}">
              <a16:creationId xmlns:a16="http://schemas.microsoft.com/office/drawing/2014/main" id="{A50FE2A1-4349-4D44-B9E4-5CD32EB71BF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15" name="Text Box 1">
          <a:extLst>
            <a:ext uri="{FF2B5EF4-FFF2-40B4-BE49-F238E27FC236}">
              <a16:creationId xmlns:a16="http://schemas.microsoft.com/office/drawing/2014/main" id="{27865F25-3AD0-494B-8409-CADD90CBA28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F42B323D-F0CE-4070-9FAD-A9049A7AFEC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17" name="Text Box 1">
          <a:extLst>
            <a:ext uri="{FF2B5EF4-FFF2-40B4-BE49-F238E27FC236}">
              <a16:creationId xmlns:a16="http://schemas.microsoft.com/office/drawing/2014/main" id="{7631F670-3945-48F9-B511-648B9BF9840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18" name="Text Box 1">
          <a:extLst>
            <a:ext uri="{FF2B5EF4-FFF2-40B4-BE49-F238E27FC236}">
              <a16:creationId xmlns:a16="http://schemas.microsoft.com/office/drawing/2014/main" id="{E4E03421-B39C-4AD9-935B-8D8E67CD011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19" name="Text Box 1">
          <a:extLst>
            <a:ext uri="{FF2B5EF4-FFF2-40B4-BE49-F238E27FC236}">
              <a16:creationId xmlns:a16="http://schemas.microsoft.com/office/drawing/2014/main" id="{E6E1D870-5C95-4047-AEF4-7DA5AB4B52C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332816B8-6F14-46A0-ABFB-2CDB7DF1D72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21" name="Text Box 1">
          <a:extLst>
            <a:ext uri="{FF2B5EF4-FFF2-40B4-BE49-F238E27FC236}">
              <a16:creationId xmlns:a16="http://schemas.microsoft.com/office/drawing/2014/main" id="{195113D6-0DDD-4007-AE41-B4311AE51FA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22" name="Text Box 1">
          <a:extLst>
            <a:ext uri="{FF2B5EF4-FFF2-40B4-BE49-F238E27FC236}">
              <a16:creationId xmlns:a16="http://schemas.microsoft.com/office/drawing/2014/main" id="{8E0FA5E0-2C73-4217-A0BE-F6D62A74381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23" name="Text Box 1">
          <a:extLst>
            <a:ext uri="{FF2B5EF4-FFF2-40B4-BE49-F238E27FC236}">
              <a16:creationId xmlns:a16="http://schemas.microsoft.com/office/drawing/2014/main" id="{5FFECF34-2BEF-41F5-AEED-00E7E6601B3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AD59459A-CFFE-4F23-8CC6-F0011C4D21D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25" name="Text Box 1">
          <a:extLst>
            <a:ext uri="{FF2B5EF4-FFF2-40B4-BE49-F238E27FC236}">
              <a16:creationId xmlns:a16="http://schemas.microsoft.com/office/drawing/2014/main" id="{667FD61B-A04A-4093-AAF9-79FDA7C8D93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26" name="Text Box 1">
          <a:extLst>
            <a:ext uri="{FF2B5EF4-FFF2-40B4-BE49-F238E27FC236}">
              <a16:creationId xmlns:a16="http://schemas.microsoft.com/office/drawing/2014/main" id="{C1B2191E-0FF9-443B-A7E6-D6E99B16EDA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27" name="Text Box 1">
          <a:extLst>
            <a:ext uri="{FF2B5EF4-FFF2-40B4-BE49-F238E27FC236}">
              <a16:creationId xmlns:a16="http://schemas.microsoft.com/office/drawing/2014/main" id="{B5EE8384-394B-441E-B0B6-4965529F4E5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FD785E43-EE0E-4DF5-90E8-46C45B5D93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29" name="Text Box 1">
          <a:extLst>
            <a:ext uri="{FF2B5EF4-FFF2-40B4-BE49-F238E27FC236}">
              <a16:creationId xmlns:a16="http://schemas.microsoft.com/office/drawing/2014/main" id="{6880819E-B8CD-4688-8151-FE09D4113F6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30" name="Text Box 1">
          <a:extLst>
            <a:ext uri="{FF2B5EF4-FFF2-40B4-BE49-F238E27FC236}">
              <a16:creationId xmlns:a16="http://schemas.microsoft.com/office/drawing/2014/main" id="{1568E8B0-A398-4180-AE73-35F9D3FC291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31" name="Text Box 1">
          <a:extLst>
            <a:ext uri="{FF2B5EF4-FFF2-40B4-BE49-F238E27FC236}">
              <a16:creationId xmlns:a16="http://schemas.microsoft.com/office/drawing/2014/main" id="{6FCC726A-69E8-4F25-8C20-24C2812678F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5D347901-3B0D-4424-80D5-06E3A1FCC77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33" name="Text Box 1">
          <a:extLst>
            <a:ext uri="{FF2B5EF4-FFF2-40B4-BE49-F238E27FC236}">
              <a16:creationId xmlns:a16="http://schemas.microsoft.com/office/drawing/2014/main" id="{8A3D2532-9784-41D8-B60F-993207A0145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34" name="Text Box 1">
          <a:extLst>
            <a:ext uri="{FF2B5EF4-FFF2-40B4-BE49-F238E27FC236}">
              <a16:creationId xmlns:a16="http://schemas.microsoft.com/office/drawing/2014/main" id="{DD775DA2-F196-4914-90FF-684D0235FB1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35" name="Text Box 1">
          <a:extLst>
            <a:ext uri="{FF2B5EF4-FFF2-40B4-BE49-F238E27FC236}">
              <a16:creationId xmlns:a16="http://schemas.microsoft.com/office/drawing/2014/main" id="{BFC338EB-938C-4B91-B5C3-EB9BB53EA0D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B947D285-F897-479C-B6B0-916BC5EDE32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37" name="Text Box 1">
          <a:extLst>
            <a:ext uri="{FF2B5EF4-FFF2-40B4-BE49-F238E27FC236}">
              <a16:creationId xmlns:a16="http://schemas.microsoft.com/office/drawing/2014/main" id="{CAA4D703-E48F-4536-BDFB-495F395ADB4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38" name="Text Box 1">
          <a:extLst>
            <a:ext uri="{FF2B5EF4-FFF2-40B4-BE49-F238E27FC236}">
              <a16:creationId xmlns:a16="http://schemas.microsoft.com/office/drawing/2014/main" id="{0CEA2BB0-B2B5-4503-BADF-3E3DEC63689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39" name="Text Box 1">
          <a:extLst>
            <a:ext uri="{FF2B5EF4-FFF2-40B4-BE49-F238E27FC236}">
              <a16:creationId xmlns:a16="http://schemas.microsoft.com/office/drawing/2014/main" id="{2E0136CB-E9FB-4BBA-AF90-87A620318A4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B9118BF4-2AB5-49EA-8D86-7242BF7A328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41" name="Text Box 1">
          <a:extLst>
            <a:ext uri="{FF2B5EF4-FFF2-40B4-BE49-F238E27FC236}">
              <a16:creationId xmlns:a16="http://schemas.microsoft.com/office/drawing/2014/main" id="{19252653-B618-4606-87D3-7528F0D4690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742" name="Text Box 1">
          <a:extLst>
            <a:ext uri="{FF2B5EF4-FFF2-40B4-BE49-F238E27FC236}">
              <a16:creationId xmlns:a16="http://schemas.microsoft.com/office/drawing/2014/main" id="{675BDD5D-163B-4E30-A473-841A98AA0AD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743" name="Text Box 1">
          <a:extLst>
            <a:ext uri="{FF2B5EF4-FFF2-40B4-BE49-F238E27FC236}">
              <a16:creationId xmlns:a16="http://schemas.microsoft.com/office/drawing/2014/main" id="{B03D35A7-B7C9-49A7-8C15-3C2A0555523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B88BF067-EEFD-4425-ACA0-0122471CC6F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745" name="Text Box 1">
          <a:extLst>
            <a:ext uri="{FF2B5EF4-FFF2-40B4-BE49-F238E27FC236}">
              <a16:creationId xmlns:a16="http://schemas.microsoft.com/office/drawing/2014/main" id="{5C4297BD-B336-472C-9800-6A0A22F28C2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46" name="Text Box 1">
          <a:extLst>
            <a:ext uri="{FF2B5EF4-FFF2-40B4-BE49-F238E27FC236}">
              <a16:creationId xmlns:a16="http://schemas.microsoft.com/office/drawing/2014/main" id="{F4EC88F6-01C4-448B-919F-06B3BA7698A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6F160ACE-0683-4CF6-81B9-79440D13516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48" name="Text Box 1">
          <a:extLst>
            <a:ext uri="{FF2B5EF4-FFF2-40B4-BE49-F238E27FC236}">
              <a16:creationId xmlns:a16="http://schemas.microsoft.com/office/drawing/2014/main" id="{C2909BAF-A071-4C97-B11D-A4A1DE90AB7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49" name="Text Box 1">
          <a:extLst>
            <a:ext uri="{FF2B5EF4-FFF2-40B4-BE49-F238E27FC236}">
              <a16:creationId xmlns:a16="http://schemas.microsoft.com/office/drawing/2014/main" id="{226CCAB0-BC7C-48AD-8AF0-201C68F1E69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50" name="Text Box 1">
          <a:extLst>
            <a:ext uri="{FF2B5EF4-FFF2-40B4-BE49-F238E27FC236}">
              <a16:creationId xmlns:a16="http://schemas.microsoft.com/office/drawing/2014/main" id="{B2B33316-CD0E-4A07-8FEA-7BB8DB3FC45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3F676C5D-D3CD-4034-BB30-41864434972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52" name="Text Box 1">
          <a:extLst>
            <a:ext uri="{FF2B5EF4-FFF2-40B4-BE49-F238E27FC236}">
              <a16:creationId xmlns:a16="http://schemas.microsoft.com/office/drawing/2014/main" id="{C3FFD8FD-557F-4988-BF3D-BC98C6DB358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53" name="Text Box 1">
          <a:extLst>
            <a:ext uri="{FF2B5EF4-FFF2-40B4-BE49-F238E27FC236}">
              <a16:creationId xmlns:a16="http://schemas.microsoft.com/office/drawing/2014/main" id="{22335857-B34E-4C2C-8A6D-57E927C4EE8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54" name="Text Box 1">
          <a:extLst>
            <a:ext uri="{FF2B5EF4-FFF2-40B4-BE49-F238E27FC236}">
              <a16:creationId xmlns:a16="http://schemas.microsoft.com/office/drawing/2014/main" id="{5F99C03F-1A1C-434E-8611-6078061D22D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314E9416-1A4E-4982-9534-D87652F8961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56" name="Text Box 1">
          <a:extLst>
            <a:ext uri="{FF2B5EF4-FFF2-40B4-BE49-F238E27FC236}">
              <a16:creationId xmlns:a16="http://schemas.microsoft.com/office/drawing/2014/main" id="{5B078251-AB7F-410D-9E1B-CF970FB879F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57" name="Text Box 1">
          <a:extLst>
            <a:ext uri="{FF2B5EF4-FFF2-40B4-BE49-F238E27FC236}">
              <a16:creationId xmlns:a16="http://schemas.microsoft.com/office/drawing/2014/main" id="{9BE5AA0A-7D47-4539-9040-7AAE1EE8D1C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58" name="Text Box 1">
          <a:extLst>
            <a:ext uri="{FF2B5EF4-FFF2-40B4-BE49-F238E27FC236}">
              <a16:creationId xmlns:a16="http://schemas.microsoft.com/office/drawing/2014/main" id="{713DDE63-F2A3-46E6-8A02-8F8138B38E5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F812C5A0-A65C-4D98-9584-A73CEFF52F8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60" name="Text Box 1">
          <a:extLst>
            <a:ext uri="{FF2B5EF4-FFF2-40B4-BE49-F238E27FC236}">
              <a16:creationId xmlns:a16="http://schemas.microsoft.com/office/drawing/2014/main" id="{D30917CA-BB3D-4498-90AA-E86741801B4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61" name="Text Box 1">
          <a:extLst>
            <a:ext uri="{FF2B5EF4-FFF2-40B4-BE49-F238E27FC236}">
              <a16:creationId xmlns:a16="http://schemas.microsoft.com/office/drawing/2014/main" id="{6B50EC6F-4CE1-48E6-ABAA-364D0A869E5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62" name="Text Box 1">
          <a:extLst>
            <a:ext uri="{FF2B5EF4-FFF2-40B4-BE49-F238E27FC236}">
              <a16:creationId xmlns:a16="http://schemas.microsoft.com/office/drawing/2014/main" id="{83E94F62-21AA-48C0-8629-1A9FB8ECB42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356F0A73-AD32-40EA-B32D-133BE37578E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64" name="Text Box 1">
          <a:extLst>
            <a:ext uri="{FF2B5EF4-FFF2-40B4-BE49-F238E27FC236}">
              <a16:creationId xmlns:a16="http://schemas.microsoft.com/office/drawing/2014/main" id="{93228F49-99E2-454F-B93B-3944C8D150F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65" name="Text Box 1">
          <a:extLst>
            <a:ext uri="{FF2B5EF4-FFF2-40B4-BE49-F238E27FC236}">
              <a16:creationId xmlns:a16="http://schemas.microsoft.com/office/drawing/2014/main" id="{14F08C7B-3B40-4F20-8F0A-1DB3B58B80F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66" name="Text Box 1">
          <a:extLst>
            <a:ext uri="{FF2B5EF4-FFF2-40B4-BE49-F238E27FC236}">
              <a16:creationId xmlns:a16="http://schemas.microsoft.com/office/drawing/2014/main" id="{7E38A654-E971-4335-9F8E-72B8A05DA52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EAD195CD-0FCF-4E5B-9564-DFBA65C01BC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68" name="Text Box 1">
          <a:extLst>
            <a:ext uri="{FF2B5EF4-FFF2-40B4-BE49-F238E27FC236}">
              <a16:creationId xmlns:a16="http://schemas.microsoft.com/office/drawing/2014/main" id="{A295EBB5-B9A0-4E04-840B-82A8CE7243B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69" name="Text Box 1">
          <a:extLst>
            <a:ext uri="{FF2B5EF4-FFF2-40B4-BE49-F238E27FC236}">
              <a16:creationId xmlns:a16="http://schemas.microsoft.com/office/drawing/2014/main" id="{57A70FF2-A646-45DF-9412-39C8F54194E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0" name="Text Box 1">
          <a:extLst>
            <a:ext uri="{FF2B5EF4-FFF2-40B4-BE49-F238E27FC236}">
              <a16:creationId xmlns:a16="http://schemas.microsoft.com/office/drawing/2014/main" id="{B2A945E3-78CB-44D9-9423-623F60EAD61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89CACED1-4C6D-4514-8335-5217FDDE9D4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2" name="Text Box 1">
          <a:extLst>
            <a:ext uri="{FF2B5EF4-FFF2-40B4-BE49-F238E27FC236}">
              <a16:creationId xmlns:a16="http://schemas.microsoft.com/office/drawing/2014/main" id="{6160A099-F758-4C50-81D3-FDA4FB9C4EC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3" name="Text Box 1">
          <a:extLst>
            <a:ext uri="{FF2B5EF4-FFF2-40B4-BE49-F238E27FC236}">
              <a16:creationId xmlns:a16="http://schemas.microsoft.com/office/drawing/2014/main" id="{99661CBC-5E00-4FD7-B6AE-75E076EF6A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4" name="Text Box 1">
          <a:extLst>
            <a:ext uri="{FF2B5EF4-FFF2-40B4-BE49-F238E27FC236}">
              <a16:creationId xmlns:a16="http://schemas.microsoft.com/office/drawing/2014/main" id="{E7F02078-B24E-4D6F-8E4A-5BECA1BC3C9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C721D787-C463-44C5-A1A7-7CAB6F89EF2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6" name="Text Box 1">
          <a:extLst>
            <a:ext uri="{FF2B5EF4-FFF2-40B4-BE49-F238E27FC236}">
              <a16:creationId xmlns:a16="http://schemas.microsoft.com/office/drawing/2014/main" id="{62D1E8A3-717B-4C5A-81CF-C1139FEB4E5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7" name="Text Box 1">
          <a:extLst>
            <a:ext uri="{FF2B5EF4-FFF2-40B4-BE49-F238E27FC236}">
              <a16:creationId xmlns:a16="http://schemas.microsoft.com/office/drawing/2014/main" id="{A2BE8772-A2EE-46FB-A76A-BC90C8FBA4F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8" name="Text Box 1">
          <a:extLst>
            <a:ext uri="{FF2B5EF4-FFF2-40B4-BE49-F238E27FC236}">
              <a16:creationId xmlns:a16="http://schemas.microsoft.com/office/drawing/2014/main" id="{BB3239DF-D19E-4EE5-8D8C-ABC2CDBE7E4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54F26D12-6DEA-41E2-9DC6-1957383EBBA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80" name="Text Box 1">
          <a:extLst>
            <a:ext uri="{FF2B5EF4-FFF2-40B4-BE49-F238E27FC236}">
              <a16:creationId xmlns:a16="http://schemas.microsoft.com/office/drawing/2014/main" id="{3FA789F1-2743-4D83-86D5-93C072BB609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81" name="Text Box 1">
          <a:extLst>
            <a:ext uri="{FF2B5EF4-FFF2-40B4-BE49-F238E27FC236}">
              <a16:creationId xmlns:a16="http://schemas.microsoft.com/office/drawing/2014/main" id="{3C4F03E4-9198-490C-B812-E083A38FC56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82" name="Text Box 1">
          <a:extLst>
            <a:ext uri="{FF2B5EF4-FFF2-40B4-BE49-F238E27FC236}">
              <a16:creationId xmlns:a16="http://schemas.microsoft.com/office/drawing/2014/main" id="{C3783E70-FC96-4ECC-818D-FA0C3D2F474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E6D13238-0A95-4E55-80FC-7650AA4ADE5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84" name="Text Box 1">
          <a:extLst>
            <a:ext uri="{FF2B5EF4-FFF2-40B4-BE49-F238E27FC236}">
              <a16:creationId xmlns:a16="http://schemas.microsoft.com/office/drawing/2014/main" id="{5F1FF60A-0810-465C-A089-BC00B0FCC41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160020</xdr:rowOff>
    </xdr:to>
    <xdr:sp macro="" textlink="">
      <xdr:nvSpPr>
        <xdr:cNvPr id="8785" name="Text Box 1">
          <a:extLst>
            <a:ext uri="{FF2B5EF4-FFF2-40B4-BE49-F238E27FC236}">
              <a16:creationId xmlns:a16="http://schemas.microsoft.com/office/drawing/2014/main" id="{EB0B7F15-AF8B-4D89-9239-609EF60066D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86" name="Text Box 1">
          <a:extLst>
            <a:ext uri="{FF2B5EF4-FFF2-40B4-BE49-F238E27FC236}">
              <a16:creationId xmlns:a16="http://schemas.microsoft.com/office/drawing/2014/main" id="{36AED730-6346-4167-945B-5C05DA12061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0B9FD074-6E51-49B7-9724-20CD0CC145E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88" name="Text Box 1">
          <a:extLst>
            <a:ext uri="{FF2B5EF4-FFF2-40B4-BE49-F238E27FC236}">
              <a16:creationId xmlns:a16="http://schemas.microsoft.com/office/drawing/2014/main" id="{E42FE26D-12D6-4999-ABBF-520B2534359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89" name="Text Box 1">
          <a:extLst>
            <a:ext uri="{FF2B5EF4-FFF2-40B4-BE49-F238E27FC236}">
              <a16:creationId xmlns:a16="http://schemas.microsoft.com/office/drawing/2014/main" id="{7D7CEC53-CE55-4F20-9ED6-80470BC903A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90" name="Text Box 1">
          <a:extLst>
            <a:ext uri="{FF2B5EF4-FFF2-40B4-BE49-F238E27FC236}">
              <a16:creationId xmlns:a16="http://schemas.microsoft.com/office/drawing/2014/main" id="{5EED123C-DB43-4050-91D5-7CF7CD48CBF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EE7DFC8D-E9B7-447E-B4A2-551C3A01BB5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92" name="Text Box 1">
          <a:extLst>
            <a:ext uri="{FF2B5EF4-FFF2-40B4-BE49-F238E27FC236}">
              <a16:creationId xmlns:a16="http://schemas.microsoft.com/office/drawing/2014/main" id="{49075D53-ED37-47D6-B72E-1285A87F0C3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93" name="Text Box 1">
          <a:extLst>
            <a:ext uri="{FF2B5EF4-FFF2-40B4-BE49-F238E27FC236}">
              <a16:creationId xmlns:a16="http://schemas.microsoft.com/office/drawing/2014/main" id="{247D2ADC-6321-4075-A1FB-C51D36747F5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94" name="Text Box 1">
          <a:extLst>
            <a:ext uri="{FF2B5EF4-FFF2-40B4-BE49-F238E27FC236}">
              <a16:creationId xmlns:a16="http://schemas.microsoft.com/office/drawing/2014/main" id="{7DC98B41-EEC5-4F67-8C66-99DF0A03C15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48907B81-B4C0-40B4-B378-2AC41A239DD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796" name="Text Box 1">
          <a:extLst>
            <a:ext uri="{FF2B5EF4-FFF2-40B4-BE49-F238E27FC236}">
              <a16:creationId xmlns:a16="http://schemas.microsoft.com/office/drawing/2014/main" id="{E0837D01-58A2-4CDC-B64E-A63E1721EEA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797" name="Text Box 1">
          <a:extLst>
            <a:ext uri="{FF2B5EF4-FFF2-40B4-BE49-F238E27FC236}">
              <a16:creationId xmlns:a16="http://schemas.microsoft.com/office/drawing/2014/main" id="{22BFE7D7-DFF7-4D39-9F7C-F02FE2A08F1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98" name="Text Box 1">
          <a:extLst>
            <a:ext uri="{FF2B5EF4-FFF2-40B4-BE49-F238E27FC236}">
              <a16:creationId xmlns:a16="http://schemas.microsoft.com/office/drawing/2014/main" id="{1812F9DE-C53E-4A1A-B783-D5B865F619E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6D3BA47B-8E73-42EA-B100-A86FA7158D3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00" name="Text Box 1">
          <a:extLst>
            <a:ext uri="{FF2B5EF4-FFF2-40B4-BE49-F238E27FC236}">
              <a16:creationId xmlns:a16="http://schemas.microsoft.com/office/drawing/2014/main" id="{55F39BD9-4440-4B1A-B09F-1E4BB29CC5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01" name="Text Box 1">
          <a:extLst>
            <a:ext uri="{FF2B5EF4-FFF2-40B4-BE49-F238E27FC236}">
              <a16:creationId xmlns:a16="http://schemas.microsoft.com/office/drawing/2014/main" id="{A15F0E36-76FC-45E3-BF03-870D62DBA4E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802" name="Text Box 1">
          <a:extLst>
            <a:ext uri="{FF2B5EF4-FFF2-40B4-BE49-F238E27FC236}">
              <a16:creationId xmlns:a16="http://schemas.microsoft.com/office/drawing/2014/main" id="{6D6B7E60-DB23-4581-92DF-A3C9E964A3B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602AD7BD-93C3-4542-B82C-4348AA772D1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804" name="Text Box 1">
          <a:extLst>
            <a:ext uri="{FF2B5EF4-FFF2-40B4-BE49-F238E27FC236}">
              <a16:creationId xmlns:a16="http://schemas.microsoft.com/office/drawing/2014/main" id="{A90AC71F-C936-4843-B1EC-0B78972621B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id="{21A69234-EF69-4AAB-8386-9C0A9F6FAD2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06" name="Text Box 1">
          <a:extLst>
            <a:ext uri="{FF2B5EF4-FFF2-40B4-BE49-F238E27FC236}">
              <a16:creationId xmlns:a16="http://schemas.microsoft.com/office/drawing/2014/main" id="{75FA42F5-A85C-4FA5-BDDB-D7D124EABD3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C02E2DD8-B6BA-49B0-BE0C-89265A69F2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08" name="Text Box 1">
          <a:extLst>
            <a:ext uri="{FF2B5EF4-FFF2-40B4-BE49-F238E27FC236}">
              <a16:creationId xmlns:a16="http://schemas.microsoft.com/office/drawing/2014/main" id="{11AD2FFD-A22A-43A2-8672-B69F11D0D5A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09" name="Text Box 1">
          <a:extLst>
            <a:ext uri="{FF2B5EF4-FFF2-40B4-BE49-F238E27FC236}">
              <a16:creationId xmlns:a16="http://schemas.microsoft.com/office/drawing/2014/main" id="{C9C3D6C6-49B6-40A5-B924-86CFD0F8B64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id="{343033D7-5CB3-414C-9668-29A225E298D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98782B5E-C6BC-4714-A898-F38520F0B1C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812" name="Text Box 1">
          <a:extLst>
            <a:ext uri="{FF2B5EF4-FFF2-40B4-BE49-F238E27FC236}">
              <a16:creationId xmlns:a16="http://schemas.microsoft.com/office/drawing/2014/main" id="{72CB44F9-0A87-4384-9AD9-28F234925A1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13" name="Text Box 1">
          <a:extLst>
            <a:ext uri="{FF2B5EF4-FFF2-40B4-BE49-F238E27FC236}">
              <a16:creationId xmlns:a16="http://schemas.microsoft.com/office/drawing/2014/main" id="{35B132C0-556E-42FF-8A3F-2394AC273FA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14" name="Text Box 1">
          <a:extLst>
            <a:ext uri="{FF2B5EF4-FFF2-40B4-BE49-F238E27FC236}">
              <a16:creationId xmlns:a16="http://schemas.microsoft.com/office/drawing/2014/main" id="{E9504B4A-7664-4CD9-91A6-92EDA57EEF3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44ADA890-C550-46CD-8A1D-3C6C59B3BDD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16" name="Text Box 1">
          <a:extLst>
            <a:ext uri="{FF2B5EF4-FFF2-40B4-BE49-F238E27FC236}">
              <a16:creationId xmlns:a16="http://schemas.microsoft.com/office/drawing/2014/main" id="{041984F6-30B5-4253-9719-45915786D50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17" name="Text Box 1">
          <a:extLst>
            <a:ext uri="{FF2B5EF4-FFF2-40B4-BE49-F238E27FC236}">
              <a16:creationId xmlns:a16="http://schemas.microsoft.com/office/drawing/2014/main" id="{C392A5E2-4311-414F-A07C-9A7FA6066A5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818" name="Text Box 1">
          <a:extLst>
            <a:ext uri="{FF2B5EF4-FFF2-40B4-BE49-F238E27FC236}">
              <a16:creationId xmlns:a16="http://schemas.microsoft.com/office/drawing/2014/main" id="{1C9125BA-11A1-476F-A7E8-9C29EF5BF279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B6C81D71-D959-47F3-A3FA-C0C35CE7A94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60960</xdr:rowOff>
    </xdr:to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C6B40528-7F55-4A43-B4FE-4B328327ACF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21" name="Text Box 1">
          <a:extLst>
            <a:ext uri="{FF2B5EF4-FFF2-40B4-BE49-F238E27FC236}">
              <a16:creationId xmlns:a16="http://schemas.microsoft.com/office/drawing/2014/main" id="{2986F7BC-97EC-4305-B7B8-740ADAA2597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22" name="Text Box 1">
          <a:extLst>
            <a:ext uri="{FF2B5EF4-FFF2-40B4-BE49-F238E27FC236}">
              <a16:creationId xmlns:a16="http://schemas.microsoft.com/office/drawing/2014/main" id="{E58274FE-CCFB-4B5A-8DE4-75EDD7A00C8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4824646B-92CF-41D0-9515-63A9FE9C52F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24" name="Text Box 1">
          <a:extLst>
            <a:ext uri="{FF2B5EF4-FFF2-40B4-BE49-F238E27FC236}">
              <a16:creationId xmlns:a16="http://schemas.microsoft.com/office/drawing/2014/main" id="{9B9A3345-2A16-43AA-989B-06F4BA05358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id="{F3160B00-3165-4DC4-B6ED-5E231D0F74D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26" name="Text Box 1">
          <a:extLst>
            <a:ext uri="{FF2B5EF4-FFF2-40B4-BE49-F238E27FC236}">
              <a16:creationId xmlns:a16="http://schemas.microsoft.com/office/drawing/2014/main" id="{2042E22D-2B57-4E56-86D2-D964DD3F070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6C3B830E-DF25-4FE6-83ED-C94D7E0B8D82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28" name="Text Box 1">
          <a:extLst>
            <a:ext uri="{FF2B5EF4-FFF2-40B4-BE49-F238E27FC236}">
              <a16:creationId xmlns:a16="http://schemas.microsoft.com/office/drawing/2014/main" id="{B2227C1D-C9B1-4110-9708-38A9E923CFC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29" name="Text Box 1">
          <a:extLst>
            <a:ext uri="{FF2B5EF4-FFF2-40B4-BE49-F238E27FC236}">
              <a16:creationId xmlns:a16="http://schemas.microsoft.com/office/drawing/2014/main" id="{DA0839F4-AA7D-4BE1-905F-D037BD1708B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F8155006-7F75-4DCC-8644-360B568C5C1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A36139DB-A3C7-47DC-B231-5E50E2178F4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32" name="Text Box 1">
          <a:extLst>
            <a:ext uri="{FF2B5EF4-FFF2-40B4-BE49-F238E27FC236}">
              <a16:creationId xmlns:a16="http://schemas.microsoft.com/office/drawing/2014/main" id="{D9F8A4A9-139C-4EDF-8E74-AAE55C89622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33" name="Text Box 1">
          <a:extLst>
            <a:ext uri="{FF2B5EF4-FFF2-40B4-BE49-F238E27FC236}">
              <a16:creationId xmlns:a16="http://schemas.microsoft.com/office/drawing/2014/main" id="{F521B91B-A7B4-4CB7-927D-35F850E64C4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34" name="Text Box 1">
          <a:extLst>
            <a:ext uri="{FF2B5EF4-FFF2-40B4-BE49-F238E27FC236}">
              <a16:creationId xmlns:a16="http://schemas.microsoft.com/office/drawing/2014/main" id="{E4A54777-B350-4525-8A17-8F5ACE4EB01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1CFC7158-6A78-4489-87BE-52BD9987651F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36" name="Text Box 1">
          <a:extLst>
            <a:ext uri="{FF2B5EF4-FFF2-40B4-BE49-F238E27FC236}">
              <a16:creationId xmlns:a16="http://schemas.microsoft.com/office/drawing/2014/main" id="{D46C6D91-4B5C-4081-8A96-8C814771627B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3E59C763-217B-45A6-A855-A52F58D9587E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38" name="Text Box 1">
          <a:extLst>
            <a:ext uri="{FF2B5EF4-FFF2-40B4-BE49-F238E27FC236}">
              <a16:creationId xmlns:a16="http://schemas.microsoft.com/office/drawing/2014/main" id="{8E5F06AC-B400-4500-B6EB-93174AE0210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BE249D03-7E91-4DBE-877A-FAA575B7519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69A251D9-B9E2-415A-844F-466BE80709A0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41" name="Text Box 1">
          <a:extLst>
            <a:ext uri="{FF2B5EF4-FFF2-40B4-BE49-F238E27FC236}">
              <a16:creationId xmlns:a16="http://schemas.microsoft.com/office/drawing/2014/main" id="{AB86FFC2-92B8-4CB4-8591-59479E7FF99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42" name="Text Box 1">
          <a:extLst>
            <a:ext uri="{FF2B5EF4-FFF2-40B4-BE49-F238E27FC236}">
              <a16:creationId xmlns:a16="http://schemas.microsoft.com/office/drawing/2014/main" id="{30C9EA75-4CA5-4AD5-8CC6-0AFCC296BCC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43" name="Text Box 1">
          <a:extLst>
            <a:ext uri="{FF2B5EF4-FFF2-40B4-BE49-F238E27FC236}">
              <a16:creationId xmlns:a16="http://schemas.microsoft.com/office/drawing/2014/main" id="{ACE59F28-8BF6-4395-9B5B-DBB9AFFE1BD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44" name="Text Box 1">
          <a:extLst>
            <a:ext uri="{FF2B5EF4-FFF2-40B4-BE49-F238E27FC236}">
              <a16:creationId xmlns:a16="http://schemas.microsoft.com/office/drawing/2014/main" id="{184680B4-055B-4AE2-9100-AB97F5DA1795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id="{1A53D730-4E9B-4FD5-AED9-D79EC3F60DC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46" name="Text Box 1">
          <a:extLst>
            <a:ext uri="{FF2B5EF4-FFF2-40B4-BE49-F238E27FC236}">
              <a16:creationId xmlns:a16="http://schemas.microsoft.com/office/drawing/2014/main" id="{6B63F7C6-902C-4E2E-AB29-0CADAEC3C5D7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47" name="Text Box 1">
          <a:extLst>
            <a:ext uri="{FF2B5EF4-FFF2-40B4-BE49-F238E27FC236}">
              <a16:creationId xmlns:a16="http://schemas.microsoft.com/office/drawing/2014/main" id="{8FDABF8F-DAB7-46F0-B0BF-31F9786AF62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48" name="Text Box 1">
          <a:extLst>
            <a:ext uri="{FF2B5EF4-FFF2-40B4-BE49-F238E27FC236}">
              <a16:creationId xmlns:a16="http://schemas.microsoft.com/office/drawing/2014/main" id="{807840B1-5840-4A15-A531-C8D1102E8EEA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49" name="Text Box 1">
          <a:extLst>
            <a:ext uri="{FF2B5EF4-FFF2-40B4-BE49-F238E27FC236}">
              <a16:creationId xmlns:a16="http://schemas.microsoft.com/office/drawing/2014/main" id="{65C736CE-E4FA-4465-9909-A796CA63800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958A81A5-7AD7-4049-9103-E9336D7EE646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51" name="Text Box 1">
          <a:extLst>
            <a:ext uri="{FF2B5EF4-FFF2-40B4-BE49-F238E27FC236}">
              <a16:creationId xmlns:a16="http://schemas.microsoft.com/office/drawing/2014/main" id="{84847183-D410-475E-ABFF-14693341C251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38100</xdr:rowOff>
    </xdr:to>
    <xdr:sp macro="" textlink="">
      <xdr:nvSpPr>
        <xdr:cNvPr id="8852" name="Text Box 1">
          <a:extLst>
            <a:ext uri="{FF2B5EF4-FFF2-40B4-BE49-F238E27FC236}">
              <a16:creationId xmlns:a16="http://schemas.microsoft.com/office/drawing/2014/main" id="{78B2FC45-D6FD-456C-94C2-474FC90F5DF4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22860</xdr:rowOff>
    </xdr:to>
    <xdr:sp macro="" textlink="">
      <xdr:nvSpPr>
        <xdr:cNvPr id="8853" name="Text Box 1">
          <a:extLst>
            <a:ext uri="{FF2B5EF4-FFF2-40B4-BE49-F238E27FC236}">
              <a16:creationId xmlns:a16="http://schemas.microsoft.com/office/drawing/2014/main" id="{291BBEF7-AA57-481E-8C65-21A1DBCCE89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54" name="Text Box 1">
          <a:extLst>
            <a:ext uri="{FF2B5EF4-FFF2-40B4-BE49-F238E27FC236}">
              <a16:creationId xmlns:a16="http://schemas.microsoft.com/office/drawing/2014/main" id="{FF493F5F-4E98-4BBE-9062-66A8D69DA583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55" name="Text Box 1">
          <a:extLst>
            <a:ext uri="{FF2B5EF4-FFF2-40B4-BE49-F238E27FC236}">
              <a16:creationId xmlns:a16="http://schemas.microsoft.com/office/drawing/2014/main" id="{85757B87-9FDC-444D-8851-55D0E110F69C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56" name="Text Box 1">
          <a:extLst>
            <a:ext uri="{FF2B5EF4-FFF2-40B4-BE49-F238E27FC236}">
              <a16:creationId xmlns:a16="http://schemas.microsoft.com/office/drawing/2014/main" id="{049A34DF-C672-44F2-A355-B0B308EB3238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69</xdr:row>
      <xdr:rowOff>0</xdr:rowOff>
    </xdr:from>
    <xdr:to>
      <xdr:col>0</xdr:col>
      <xdr:colOff>586740</xdr:colOff>
      <xdr:row>70</xdr:row>
      <xdr:rowOff>0</xdr:rowOff>
    </xdr:to>
    <xdr:sp macro="" textlink="">
      <xdr:nvSpPr>
        <xdr:cNvPr id="8857" name="Text Box 1">
          <a:extLst>
            <a:ext uri="{FF2B5EF4-FFF2-40B4-BE49-F238E27FC236}">
              <a16:creationId xmlns:a16="http://schemas.microsoft.com/office/drawing/2014/main" id="{22A16659-BB79-4170-AE06-2D38AD5734ED}"/>
            </a:ext>
          </a:extLst>
        </xdr:cNvPr>
        <xdr:cNvSpPr txBox="1">
          <a:spLocks noChangeArrowheads="1"/>
        </xdr:cNvSpPr>
      </xdr:nvSpPr>
      <xdr:spPr bwMode="auto">
        <a:xfrm>
          <a:off x="510540" y="979170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D26E4-87C4-47FE-9A34-075F4DD6EF59}">
  <dimension ref="A2:G28"/>
  <sheetViews>
    <sheetView workbookViewId="0">
      <selection activeCell="K13" sqref="K13"/>
    </sheetView>
  </sheetViews>
  <sheetFormatPr defaultRowHeight="14.4" x14ac:dyDescent="0.3"/>
  <cols>
    <col min="4" max="4" width="20.88671875" customWidth="1"/>
    <col min="6" max="6" width="20.44140625" customWidth="1"/>
    <col min="7" max="7" width="11.109375" customWidth="1"/>
  </cols>
  <sheetData>
    <row r="2" spans="1:7" x14ac:dyDescent="0.3">
      <c r="A2" s="1" t="s">
        <v>0</v>
      </c>
      <c r="B2" s="1"/>
      <c r="C2" s="1"/>
      <c r="D2" s="1"/>
      <c r="E2" s="1"/>
      <c r="F2" s="1"/>
      <c r="G2" s="1"/>
    </row>
    <row r="3" spans="1:7" x14ac:dyDescent="0.3">
      <c r="A3" s="1" t="s">
        <v>1</v>
      </c>
      <c r="B3" s="1"/>
      <c r="C3" s="1"/>
      <c r="D3" s="1"/>
      <c r="E3" s="1"/>
      <c r="F3" s="1"/>
      <c r="G3" s="1"/>
    </row>
    <row r="4" spans="1:7" x14ac:dyDescent="0.3">
      <c r="A4" s="2"/>
      <c r="B4" s="2"/>
      <c r="C4" s="2"/>
      <c r="D4" s="3"/>
      <c r="E4" s="2"/>
      <c r="F4" s="2"/>
      <c r="G4" s="4" t="s">
        <v>2</v>
      </c>
    </row>
    <row r="5" spans="1:7" x14ac:dyDescent="0.3">
      <c r="A5" s="5" t="s">
        <v>3</v>
      </c>
      <c r="B5" s="5"/>
      <c r="C5" s="5"/>
      <c r="D5" s="5"/>
      <c r="E5" s="5" t="s">
        <v>4</v>
      </c>
      <c r="F5" s="5"/>
      <c r="G5" s="5"/>
    </row>
    <row r="6" spans="1:7" x14ac:dyDescent="0.3">
      <c r="A6" s="5" t="s">
        <v>5</v>
      </c>
      <c r="B6" s="5"/>
      <c r="C6" s="5"/>
      <c r="D6" s="6" t="s">
        <v>6</v>
      </c>
      <c r="E6" s="5" t="s">
        <v>5</v>
      </c>
      <c r="F6" s="5"/>
      <c r="G6" s="6" t="s">
        <v>6</v>
      </c>
    </row>
    <row r="7" spans="1:7" x14ac:dyDescent="0.3">
      <c r="A7" s="7" t="s">
        <v>7</v>
      </c>
      <c r="B7" s="7"/>
      <c r="C7" s="7"/>
      <c r="D7" s="8"/>
      <c r="E7" s="7" t="s">
        <v>8</v>
      </c>
      <c r="F7" s="7"/>
      <c r="G7" s="8">
        <v>116818919</v>
      </c>
    </row>
    <row r="8" spans="1:7" x14ac:dyDescent="0.3">
      <c r="A8" s="9" t="s">
        <v>9</v>
      </c>
      <c r="B8" s="10"/>
      <c r="C8" s="11"/>
      <c r="D8" s="8"/>
      <c r="E8" s="12" t="s">
        <v>10</v>
      </c>
      <c r="F8" s="12"/>
      <c r="G8" s="8">
        <v>18570086</v>
      </c>
    </row>
    <row r="9" spans="1:7" x14ac:dyDescent="0.3">
      <c r="A9" s="13" t="s">
        <v>11</v>
      </c>
      <c r="B9" s="14"/>
      <c r="C9" s="15"/>
      <c r="D9" s="8">
        <v>24166558</v>
      </c>
      <c r="E9" s="7" t="s">
        <v>12</v>
      </c>
      <c r="F9" s="7"/>
      <c r="G9" s="8">
        <v>46270508</v>
      </c>
    </row>
    <row r="10" spans="1:7" x14ac:dyDescent="0.3">
      <c r="A10" s="13" t="s">
        <v>13</v>
      </c>
      <c r="B10" s="14"/>
      <c r="C10" s="15"/>
      <c r="D10" s="8">
        <v>120000</v>
      </c>
      <c r="E10" s="7" t="s">
        <v>14</v>
      </c>
      <c r="F10" s="7"/>
      <c r="G10" s="8">
        <v>0</v>
      </c>
    </row>
    <row r="11" spans="1:7" x14ac:dyDescent="0.3">
      <c r="A11" s="7"/>
      <c r="B11" s="7"/>
      <c r="C11" s="7"/>
      <c r="D11" s="8"/>
      <c r="E11" s="7" t="s">
        <v>15</v>
      </c>
      <c r="F11" s="7"/>
      <c r="G11" s="8">
        <v>0</v>
      </c>
    </row>
    <row r="12" spans="1:7" x14ac:dyDescent="0.3">
      <c r="A12" s="16"/>
      <c r="B12" s="16"/>
      <c r="C12" s="16"/>
      <c r="D12" s="8"/>
      <c r="E12" s="17" t="s">
        <v>16</v>
      </c>
      <c r="F12" s="18"/>
      <c r="G12" s="8"/>
    </row>
    <row r="13" spans="1:7" x14ac:dyDescent="0.3">
      <c r="A13" s="19"/>
      <c r="B13" s="19"/>
      <c r="C13" s="19"/>
      <c r="D13" s="8"/>
      <c r="E13" s="13" t="s">
        <v>17</v>
      </c>
      <c r="F13" s="15"/>
      <c r="G13" s="8"/>
    </row>
    <row r="14" spans="1:7" x14ac:dyDescent="0.3">
      <c r="A14" s="13"/>
      <c r="B14" s="14"/>
      <c r="C14" s="15"/>
      <c r="D14" s="8"/>
      <c r="E14" s="20"/>
      <c r="F14" s="21"/>
      <c r="G14" s="8"/>
    </row>
    <row r="15" spans="1:7" x14ac:dyDescent="0.3">
      <c r="A15" s="16" t="s">
        <v>18</v>
      </c>
      <c r="B15" s="16"/>
      <c r="C15" s="16"/>
      <c r="D15" s="22">
        <f>D7+D8+D9+D10</f>
        <v>24286558</v>
      </c>
      <c r="E15" s="23" t="s">
        <v>19</v>
      </c>
      <c r="F15" s="24"/>
      <c r="G15" s="22">
        <f>SUM(G7:G11)</f>
        <v>181659513</v>
      </c>
    </row>
    <row r="16" spans="1:7" x14ac:dyDescent="0.3">
      <c r="A16" s="13"/>
      <c r="B16" s="14"/>
      <c r="C16" s="15"/>
      <c r="D16" s="8"/>
      <c r="E16" s="13"/>
      <c r="F16" s="15"/>
      <c r="G16" s="8"/>
    </row>
    <row r="17" spans="1:7" x14ac:dyDescent="0.3">
      <c r="A17" s="9" t="s">
        <v>20</v>
      </c>
      <c r="B17" s="10"/>
      <c r="C17" s="11"/>
      <c r="D17" s="8"/>
      <c r="E17" s="13" t="s">
        <v>21</v>
      </c>
      <c r="F17" s="15"/>
      <c r="G17" s="8">
        <v>746760</v>
      </c>
    </row>
    <row r="18" spans="1:7" x14ac:dyDescent="0.3">
      <c r="A18" s="9" t="s">
        <v>22</v>
      </c>
      <c r="B18" s="10"/>
      <c r="C18" s="11"/>
      <c r="D18" s="8"/>
      <c r="E18" s="13" t="s">
        <v>23</v>
      </c>
      <c r="F18" s="15"/>
      <c r="G18" s="8">
        <v>0</v>
      </c>
    </row>
    <row r="19" spans="1:7" x14ac:dyDescent="0.3">
      <c r="A19" s="7" t="s">
        <v>24</v>
      </c>
      <c r="B19" s="7"/>
      <c r="C19" s="7"/>
      <c r="D19" s="8"/>
      <c r="E19" s="13" t="s">
        <v>25</v>
      </c>
      <c r="F19" s="15"/>
      <c r="G19" s="8">
        <v>0</v>
      </c>
    </row>
    <row r="20" spans="1:7" x14ac:dyDescent="0.3">
      <c r="A20" s="16" t="s">
        <v>26</v>
      </c>
      <c r="B20" s="16"/>
      <c r="C20" s="16"/>
      <c r="D20" s="22">
        <v>0</v>
      </c>
      <c r="E20" s="23" t="s">
        <v>27</v>
      </c>
      <c r="F20" s="24"/>
      <c r="G20" s="22">
        <f>SUM(G17:G19)</f>
        <v>746760</v>
      </c>
    </row>
    <row r="21" spans="1:7" x14ac:dyDescent="0.3">
      <c r="A21" s="25"/>
      <c r="B21" s="26"/>
      <c r="C21" s="27"/>
      <c r="D21" s="22"/>
      <c r="E21" s="28"/>
      <c r="F21" s="29"/>
      <c r="G21" s="22"/>
    </row>
    <row r="22" spans="1:7" x14ac:dyDescent="0.3">
      <c r="A22" s="23" t="s">
        <v>28</v>
      </c>
      <c r="B22" s="30"/>
      <c r="C22" s="24"/>
      <c r="D22" s="22">
        <f>D15+D20</f>
        <v>24286558</v>
      </c>
      <c r="E22" s="28" t="s">
        <v>29</v>
      </c>
      <c r="F22" s="29"/>
      <c r="G22" s="22">
        <f>G15+G20</f>
        <v>182406273</v>
      </c>
    </row>
    <row r="23" spans="1:7" x14ac:dyDescent="0.3">
      <c r="A23" s="20"/>
      <c r="B23" s="31"/>
      <c r="C23" s="21"/>
      <c r="D23" s="8"/>
      <c r="E23" s="13"/>
      <c r="F23" s="15"/>
      <c r="G23" s="8"/>
    </row>
    <row r="24" spans="1:7" x14ac:dyDescent="0.3">
      <c r="A24" s="23" t="s">
        <v>30</v>
      </c>
      <c r="B24" s="30"/>
      <c r="C24" s="24"/>
      <c r="D24" s="32">
        <v>158119715</v>
      </c>
      <c r="E24" s="23" t="s">
        <v>31</v>
      </c>
      <c r="F24" s="24"/>
      <c r="G24" s="32">
        <v>0</v>
      </c>
    </row>
    <row r="25" spans="1:7" x14ac:dyDescent="0.3">
      <c r="A25" s="33" t="s">
        <v>32</v>
      </c>
      <c r="B25" s="7"/>
      <c r="C25" s="7"/>
      <c r="D25" s="34">
        <v>1863578</v>
      </c>
      <c r="E25" s="28"/>
      <c r="F25" s="29"/>
      <c r="G25" s="34"/>
    </row>
    <row r="26" spans="1:7" x14ac:dyDescent="0.3">
      <c r="A26" s="12"/>
      <c r="B26" s="12"/>
      <c r="C26" s="12"/>
      <c r="D26" s="8"/>
      <c r="E26" s="20"/>
      <c r="F26" s="21"/>
      <c r="G26" s="8"/>
    </row>
    <row r="27" spans="1:7" x14ac:dyDescent="0.3">
      <c r="A27" s="35" t="s">
        <v>33</v>
      </c>
      <c r="B27" s="35"/>
      <c r="C27" s="35"/>
      <c r="D27" s="22">
        <f>D22+D24</f>
        <v>182406273</v>
      </c>
      <c r="E27" s="35" t="s">
        <v>34</v>
      </c>
      <c r="F27" s="35"/>
      <c r="G27" s="22">
        <f>G15+G20</f>
        <v>182406273</v>
      </c>
    </row>
    <row r="28" spans="1:7" x14ac:dyDescent="0.3">
      <c r="A28" s="36"/>
      <c r="B28" s="36"/>
      <c r="C28" s="36"/>
      <c r="D28" s="36"/>
      <c r="E28" s="36"/>
      <c r="F28" s="36"/>
      <c r="G28" s="36"/>
    </row>
  </sheetData>
  <mergeCells count="47">
    <mergeCell ref="A25:C25"/>
    <mergeCell ref="A26:C26"/>
    <mergeCell ref="E26:F26"/>
    <mergeCell ref="A27:C27"/>
    <mergeCell ref="E27:F27"/>
    <mergeCell ref="A21:C21"/>
    <mergeCell ref="A22:C22"/>
    <mergeCell ref="A23:C23"/>
    <mergeCell ref="E23:F23"/>
    <mergeCell ref="A24:C24"/>
    <mergeCell ref="E24:F24"/>
    <mergeCell ref="A18:C18"/>
    <mergeCell ref="E18:F18"/>
    <mergeCell ref="A19:C19"/>
    <mergeCell ref="E19:F19"/>
    <mergeCell ref="A20:C20"/>
    <mergeCell ref="E20:F20"/>
    <mergeCell ref="A15:C15"/>
    <mergeCell ref="E15:F15"/>
    <mergeCell ref="A16:C16"/>
    <mergeCell ref="E16:F16"/>
    <mergeCell ref="A17:C17"/>
    <mergeCell ref="E17:F17"/>
    <mergeCell ref="A12:C12"/>
    <mergeCell ref="E12:F12"/>
    <mergeCell ref="A13:C13"/>
    <mergeCell ref="E13:F13"/>
    <mergeCell ref="A14:C14"/>
    <mergeCell ref="E14:F14"/>
    <mergeCell ref="A9:C9"/>
    <mergeCell ref="E9:F9"/>
    <mergeCell ref="A10:C10"/>
    <mergeCell ref="E10:F10"/>
    <mergeCell ref="A11:C11"/>
    <mergeCell ref="E11:F11"/>
    <mergeCell ref="A6:C6"/>
    <mergeCell ref="E6:F6"/>
    <mergeCell ref="A7:C7"/>
    <mergeCell ref="E7:F7"/>
    <mergeCell ref="A8:C8"/>
    <mergeCell ref="E8:F8"/>
    <mergeCell ref="A2:G2"/>
    <mergeCell ref="A3:G3"/>
    <mergeCell ref="A4:C4"/>
    <mergeCell ref="E4:F4"/>
    <mergeCell ref="A5:D5"/>
    <mergeCell ref="E5:G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075D-53B0-4CF8-8A70-9E086EADAC0F}">
  <dimension ref="A3:M92"/>
  <sheetViews>
    <sheetView tabSelected="1" workbookViewId="0">
      <selection activeCell="P13" sqref="P13"/>
    </sheetView>
  </sheetViews>
  <sheetFormatPr defaultRowHeight="14.4" x14ac:dyDescent="0.3"/>
  <sheetData>
    <row r="3" spans="1:13" ht="15" thickBot="1" x14ac:dyDescent="0.35">
      <c r="A3" s="37" t="s">
        <v>35</v>
      </c>
      <c r="B3" s="38" t="s">
        <v>36</v>
      </c>
      <c r="C3" s="39"/>
      <c r="D3" s="39"/>
      <c r="E3" s="39"/>
      <c r="F3" s="39"/>
      <c r="G3" s="39"/>
      <c r="H3" s="39"/>
      <c r="I3" s="39"/>
      <c r="J3" s="40"/>
      <c r="K3" s="40"/>
      <c r="L3" s="40"/>
      <c r="M3" s="41"/>
    </row>
    <row r="4" spans="1:13" ht="15" thickBot="1" x14ac:dyDescent="0.35">
      <c r="A4" s="42"/>
      <c r="B4" s="43" t="s">
        <v>37</v>
      </c>
      <c r="C4" s="44"/>
      <c r="D4" s="45" t="s">
        <v>38</v>
      </c>
      <c r="E4" s="46" t="s">
        <v>39</v>
      </c>
      <c r="F4" s="47" t="s">
        <v>40</v>
      </c>
      <c r="G4" s="48" t="s">
        <v>4</v>
      </c>
      <c r="H4" s="46" t="s">
        <v>41</v>
      </c>
      <c r="I4" s="49" t="s">
        <v>42</v>
      </c>
      <c r="J4" s="40"/>
      <c r="K4" s="40"/>
      <c r="L4" s="50"/>
      <c r="M4" s="50"/>
    </row>
    <row r="5" spans="1:13" ht="30.6" x14ac:dyDescent="0.3">
      <c r="A5" s="42"/>
      <c r="B5" s="51" t="s">
        <v>43</v>
      </c>
      <c r="C5" s="52" t="s">
        <v>44</v>
      </c>
      <c r="D5" s="53"/>
      <c r="E5" s="46"/>
      <c r="F5" s="54"/>
      <c r="G5" s="55"/>
      <c r="H5" s="56"/>
      <c r="I5" s="57"/>
      <c r="J5" s="58"/>
      <c r="K5" s="40"/>
      <c r="L5" s="50"/>
      <c r="M5" s="50"/>
    </row>
    <row r="6" spans="1:13" x14ac:dyDescent="0.3">
      <c r="A6" s="59" t="s">
        <v>45</v>
      </c>
      <c r="B6" s="60">
        <v>0</v>
      </c>
      <c r="C6" s="60">
        <f>2604000/48*13</f>
        <v>705250</v>
      </c>
      <c r="D6" s="61">
        <f>SUM(I6-B6-C6-E6)</f>
        <v>663730.76249999995</v>
      </c>
      <c r="E6" s="62">
        <f>2328492*0.1/48*13</f>
        <v>63063.325000000004</v>
      </c>
      <c r="F6" s="63">
        <f>SUM(A6,B6,D6,C6,E6)</f>
        <v>1432044.0874999999</v>
      </c>
      <c r="G6" s="64">
        <f>3193690/48*13</f>
        <v>864957.70833333326</v>
      </c>
      <c r="H6" s="65">
        <f>20938574*0.1/48*13</f>
        <v>567086.37916666665</v>
      </c>
      <c r="I6" s="63">
        <f>G6+H6</f>
        <v>1432044.0874999999</v>
      </c>
      <c r="J6" s="66"/>
      <c r="K6" s="66"/>
      <c r="L6" s="66"/>
      <c r="M6" s="66"/>
    </row>
    <row r="7" spans="1:13" x14ac:dyDescent="0.3">
      <c r="A7" s="59" t="s">
        <v>46</v>
      </c>
      <c r="B7" s="60">
        <v>0</v>
      </c>
      <c r="C7" s="60">
        <f>2604000/48*19</f>
        <v>1030750</v>
      </c>
      <c r="D7" s="61">
        <f t="shared" ref="D7:D13" si="0">SUM(I7-B7-C7-E7)</f>
        <v>970068.03749999998</v>
      </c>
      <c r="E7" s="62">
        <f>2328492*0.1/48*19</f>
        <v>92169.475000000006</v>
      </c>
      <c r="F7" s="63">
        <f>SUM(A7,B7,D7,C7,E7)</f>
        <v>2092987.5125000002</v>
      </c>
      <c r="G7" s="64">
        <f>3193690/48*19</f>
        <v>1264168.9583333333</v>
      </c>
      <c r="H7" s="65">
        <f>20938574*0.1/48*19</f>
        <v>828818.5541666667</v>
      </c>
      <c r="I7" s="63">
        <f t="shared" ref="I7:I13" si="1">G7+H7</f>
        <v>2092987.5125</v>
      </c>
      <c r="J7" s="66"/>
      <c r="K7" s="66"/>
      <c r="L7" s="66"/>
      <c r="M7" s="66"/>
    </row>
    <row r="8" spans="1:13" x14ac:dyDescent="0.3">
      <c r="A8" s="59" t="s">
        <v>47</v>
      </c>
      <c r="B8" s="60">
        <v>0</v>
      </c>
      <c r="C8" s="60">
        <f>2604000/48*1</f>
        <v>54250</v>
      </c>
      <c r="D8" s="61">
        <f>SUM(I8-B8-C8-E8)</f>
        <v>51056.212499999987</v>
      </c>
      <c r="E8" s="62">
        <f>2328492*0.1/48*1</f>
        <v>4851.0250000000005</v>
      </c>
      <c r="F8" s="63">
        <f>SUM(A8,B8,D8,C8,E8)</f>
        <v>110157.23749999999</v>
      </c>
      <c r="G8" s="64">
        <f>3193690/48*1</f>
        <v>66535.208333333328</v>
      </c>
      <c r="H8" s="65">
        <f>20938574*0.1/48*1</f>
        <v>43622.029166666667</v>
      </c>
      <c r="I8" s="63">
        <f t="shared" si="1"/>
        <v>110157.23749999999</v>
      </c>
      <c r="J8" s="66"/>
      <c r="K8" s="66"/>
      <c r="L8" s="66"/>
      <c r="M8" s="66"/>
    </row>
    <row r="9" spans="1:13" x14ac:dyDescent="0.3">
      <c r="A9" s="59" t="s">
        <v>48</v>
      </c>
      <c r="B9" s="60">
        <v>0</v>
      </c>
      <c r="C9" s="60">
        <f>3250000/48*0</f>
        <v>0</v>
      </c>
      <c r="D9" s="61">
        <f t="shared" si="0"/>
        <v>0</v>
      </c>
      <c r="E9" s="62">
        <v>0</v>
      </c>
      <c r="F9" s="63">
        <f>SUM(A9,B9,D9,C9)</f>
        <v>0</v>
      </c>
      <c r="G9" s="64">
        <f>4145000/64*0</f>
        <v>0</v>
      </c>
      <c r="H9" s="65">
        <v>0</v>
      </c>
      <c r="I9" s="63">
        <f t="shared" si="1"/>
        <v>0</v>
      </c>
      <c r="J9" s="66"/>
      <c r="K9" s="66"/>
      <c r="L9" s="66"/>
      <c r="M9" s="66"/>
    </row>
    <row r="10" spans="1:13" x14ac:dyDescent="0.3">
      <c r="A10" s="59" t="s">
        <v>49</v>
      </c>
      <c r="B10" s="60">
        <v>0</v>
      </c>
      <c r="C10" s="60">
        <f>2604000/48*1</f>
        <v>54250</v>
      </c>
      <c r="D10" s="61">
        <f t="shared" si="0"/>
        <v>51056.212499999987</v>
      </c>
      <c r="E10" s="62">
        <f>2328492*0.1/48*1</f>
        <v>4851.0250000000005</v>
      </c>
      <c r="F10" s="63">
        <f>SUM(A10,B10,D10,C10,E10)</f>
        <v>110157.23749999999</v>
      </c>
      <c r="G10" s="64">
        <f>3193690/48*1</f>
        <v>66535.208333333328</v>
      </c>
      <c r="H10" s="65">
        <f>20938574*0.1/48*1</f>
        <v>43622.029166666667</v>
      </c>
      <c r="I10" s="63">
        <f t="shared" si="1"/>
        <v>110157.23749999999</v>
      </c>
      <c r="J10" s="66"/>
      <c r="K10" s="66"/>
      <c r="L10" s="66"/>
      <c r="M10" s="66"/>
    </row>
    <row r="11" spans="1:13" x14ac:dyDescent="0.3">
      <c r="A11" s="59" t="s">
        <v>50</v>
      </c>
      <c r="B11" s="60">
        <v>0</v>
      </c>
      <c r="C11" s="60">
        <f>2604000/48*4</f>
        <v>217000</v>
      </c>
      <c r="D11" s="61">
        <f t="shared" si="0"/>
        <v>204224.84999999995</v>
      </c>
      <c r="E11" s="62">
        <f>2328492*0.1/48*4</f>
        <v>19404.100000000002</v>
      </c>
      <c r="F11" s="63">
        <f>SUM(A11,B11,D11,C11,E11)</f>
        <v>440628.94999999995</v>
      </c>
      <c r="G11" s="64">
        <f>3193690/48*4</f>
        <v>266140.83333333331</v>
      </c>
      <c r="H11" s="65">
        <f>20938574*0.1/48*4</f>
        <v>174488.11666666667</v>
      </c>
      <c r="I11" s="63">
        <f t="shared" si="1"/>
        <v>440628.94999999995</v>
      </c>
      <c r="J11" s="66"/>
      <c r="K11" s="66"/>
      <c r="L11" s="66"/>
      <c r="M11" s="66"/>
    </row>
    <row r="12" spans="1:13" x14ac:dyDescent="0.3">
      <c r="A12" s="59" t="s">
        <v>51</v>
      </c>
      <c r="B12" s="60">
        <v>0</v>
      </c>
      <c r="C12" s="60">
        <f>2604000/48*10</f>
        <v>542500</v>
      </c>
      <c r="D12" s="61">
        <f t="shared" si="0"/>
        <v>510562.125</v>
      </c>
      <c r="E12" s="62">
        <f>2328492*0.1/48*10</f>
        <v>48510.250000000007</v>
      </c>
      <c r="F12" s="63">
        <f>SUM(A12,B12,D12,C12,E12)</f>
        <v>1101572.375</v>
      </c>
      <c r="G12" s="64">
        <f>3193690/48*10</f>
        <v>665352.08333333326</v>
      </c>
      <c r="H12" s="65">
        <f>20938574*0.1/48*10</f>
        <v>436220.29166666669</v>
      </c>
      <c r="I12" s="63">
        <f t="shared" si="1"/>
        <v>1101572.375</v>
      </c>
      <c r="J12" s="66"/>
      <c r="K12" s="66"/>
      <c r="L12" s="66"/>
      <c r="M12" s="66"/>
    </row>
    <row r="13" spans="1:13" x14ac:dyDescent="0.3">
      <c r="A13" s="59" t="s">
        <v>52</v>
      </c>
      <c r="B13" s="60">
        <v>0</v>
      </c>
      <c r="C13" s="60">
        <f>2604000/48*0</f>
        <v>0</v>
      </c>
      <c r="D13" s="61">
        <f t="shared" si="0"/>
        <v>0</v>
      </c>
      <c r="E13" s="62">
        <f>1367676*0.1/62*0</f>
        <v>0</v>
      </c>
      <c r="F13" s="63">
        <f>SUM(A13,B13,D13,C13,E13)</f>
        <v>0</v>
      </c>
      <c r="G13" s="64">
        <f>3139540/61*0</f>
        <v>0</v>
      </c>
      <c r="H13" s="65">
        <f>18119602*0.1/61*0</f>
        <v>0</v>
      </c>
      <c r="I13" s="63">
        <f t="shared" si="1"/>
        <v>0</v>
      </c>
      <c r="J13" s="66"/>
      <c r="K13" s="66"/>
      <c r="L13" s="66"/>
      <c r="M13" s="66"/>
    </row>
    <row r="14" spans="1:13" ht="15" thickBot="1" x14ac:dyDescent="0.35">
      <c r="A14" s="67" t="s">
        <v>53</v>
      </c>
      <c r="B14" s="68">
        <f t="shared" ref="B14:I14" si="2">SUM(B6:B13)</f>
        <v>0</v>
      </c>
      <c r="C14" s="69">
        <f t="shared" si="2"/>
        <v>2604000</v>
      </c>
      <c r="D14" s="70">
        <f t="shared" si="2"/>
        <v>2450698.1999999993</v>
      </c>
      <c r="E14" s="71">
        <f t="shared" si="2"/>
        <v>232849.2</v>
      </c>
      <c r="F14" s="72">
        <f t="shared" si="2"/>
        <v>5287547.3999999994</v>
      </c>
      <c r="G14" s="73">
        <f t="shared" si="2"/>
        <v>3193690</v>
      </c>
      <c r="H14" s="74">
        <f t="shared" si="2"/>
        <v>2093857.4</v>
      </c>
      <c r="I14" s="72">
        <f t="shared" si="2"/>
        <v>5287547.3999999994</v>
      </c>
      <c r="J14" s="75"/>
      <c r="K14" s="75"/>
      <c r="L14" s="75"/>
      <c r="M14" s="75"/>
    </row>
    <row r="15" spans="1:13" x14ac:dyDescent="0.3">
      <c r="A15" s="41"/>
      <c r="B15" s="76"/>
      <c r="C15" s="76"/>
      <c r="D15" s="41"/>
      <c r="E15" s="41"/>
      <c r="F15" s="41"/>
      <c r="G15" s="77"/>
      <c r="H15" s="77"/>
      <c r="I15" s="41"/>
      <c r="J15" s="41"/>
      <c r="K15" s="41"/>
      <c r="L15" s="41"/>
      <c r="M15" s="41"/>
    </row>
    <row r="16" spans="1:13" ht="15" thickBot="1" x14ac:dyDescent="0.35">
      <c r="A16" s="37" t="s">
        <v>35</v>
      </c>
      <c r="B16" s="38" t="s">
        <v>54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</row>
    <row r="17" spans="1:13" ht="15" thickBot="1" x14ac:dyDescent="0.35">
      <c r="A17" s="42"/>
      <c r="B17" s="43" t="s">
        <v>37</v>
      </c>
      <c r="C17" s="44"/>
      <c r="D17" s="78" t="s">
        <v>55</v>
      </c>
      <c r="E17" s="79" t="s">
        <v>56</v>
      </c>
      <c r="F17" s="80"/>
      <c r="G17" s="45" t="s">
        <v>38</v>
      </c>
      <c r="H17" s="46" t="s">
        <v>39</v>
      </c>
      <c r="I17" s="49" t="s">
        <v>40</v>
      </c>
      <c r="J17" s="48" t="s">
        <v>57</v>
      </c>
      <c r="K17" s="46" t="s">
        <v>58</v>
      </c>
      <c r="L17" s="46" t="s">
        <v>41</v>
      </c>
      <c r="M17" s="49" t="s">
        <v>59</v>
      </c>
    </row>
    <row r="18" spans="1:13" ht="30.6" x14ac:dyDescent="0.3">
      <c r="A18" s="42"/>
      <c r="B18" s="51" t="s">
        <v>43</v>
      </c>
      <c r="C18" s="52" t="s">
        <v>44</v>
      </c>
      <c r="D18" s="81"/>
      <c r="E18" s="82" t="s">
        <v>60</v>
      </c>
      <c r="F18" s="83" t="s">
        <v>61</v>
      </c>
      <c r="G18" s="53"/>
      <c r="H18" s="56"/>
      <c r="I18" s="57"/>
      <c r="J18" s="55"/>
      <c r="K18" s="56"/>
      <c r="L18" s="56"/>
      <c r="M18" s="49"/>
    </row>
    <row r="19" spans="1:13" x14ac:dyDescent="0.3">
      <c r="A19" s="59" t="s">
        <v>45</v>
      </c>
      <c r="B19" s="60">
        <f>210000+(1711668/2/136*59)</f>
        <v>581280.92647058819</v>
      </c>
      <c r="C19" s="62">
        <v>2919840</v>
      </c>
      <c r="D19" s="84"/>
      <c r="E19" s="62">
        <f>6196210+85000</f>
        <v>6281210</v>
      </c>
      <c r="F19" s="62">
        <v>2244300</v>
      </c>
      <c r="G19" s="61">
        <f>SUM(M19-B19-C19-D19-E19-F19-H19+0.2)</f>
        <v>4568053.1904411754</v>
      </c>
      <c r="H19" s="62">
        <f>2328492*0.15/136*59</f>
        <v>151523.19264705881</v>
      </c>
      <c r="I19" s="63">
        <f>SUM(B19:H19)</f>
        <v>16746207.309558824</v>
      </c>
      <c r="J19" s="60">
        <v>13649917</v>
      </c>
      <c r="K19" s="62">
        <f>7992850/136*59/2</f>
        <v>1733743.1985294118</v>
      </c>
      <c r="L19" s="62">
        <f>20938574*0.15/136*59</f>
        <v>1362546.9110294117</v>
      </c>
      <c r="M19" s="63">
        <f>SUM(J19:L19)</f>
        <v>16746207.109558823</v>
      </c>
    </row>
    <row r="20" spans="1:13" x14ac:dyDescent="0.3">
      <c r="A20" s="59" t="s">
        <v>46</v>
      </c>
      <c r="B20" s="60">
        <f>243000+(1711668/2/136*71)</f>
        <v>689795.6911764706</v>
      </c>
      <c r="C20" s="62">
        <v>2938089</v>
      </c>
      <c r="D20" s="84"/>
      <c r="E20" s="62">
        <v>4355000</v>
      </c>
      <c r="F20" s="62">
        <v>4090500</v>
      </c>
      <c r="G20" s="61">
        <f>SUM(M20-B20-C20-D20-E20-F20-H20)</f>
        <v>5701122.8698529433</v>
      </c>
      <c r="H20" s="62">
        <f>2328492*0.15/136*71</f>
        <v>182341.46911764707</v>
      </c>
      <c r="I20" s="63">
        <f>SUM(B20:H20)</f>
        <v>17956849.030147061</v>
      </c>
      <c r="J20" s="60">
        <v>14230805</v>
      </c>
      <c r="K20" s="62">
        <f>7992850/136*71/2</f>
        <v>2086368.9338235296</v>
      </c>
      <c r="L20" s="62">
        <f>20938574*0.15/136*71</f>
        <v>1639675.0963235295</v>
      </c>
      <c r="M20" s="63">
        <f t="shared" ref="M20:M26" si="3">SUM(J20:L20)</f>
        <v>17956849.030147061</v>
      </c>
    </row>
    <row r="21" spans="1:13" x14ac:dyDescent="0.3">
      <c r="A21" s="59" t="s">
        <v>47</v>
      </c>
      <c r="B21" s="60">
        <f>(1711668/2/136*4)</f>
        <v>25171.588235294119</v>
      </c>
      <c r="C21" s="62">
        <v>167891</v>
      </c>
      <c r="D21" s="84"/>
      <c r="E21" s="62">
        <v>56820</v>
      </c>
      <c r="F21" s="62">
        <v>408000</v>
      </c>
      <c r="G21" s="61">
        <f>SUM(M21-B21-C21-D21-E21-F21-H21)</f>
        <v>-93237.373529411678</v>
      </c>
      <c r="H21" s="62">
        <f>2328492*0.15/136*4</f>
        <v>10272.758823529412</v>
      </c>
      <c r="I21" s="63">
        <f>SUM(B21:H21)</f>
        <v>574917.97352941183</v>
      </c>
      <c r="J21" s="60">
        <v>365000</v>
      </c>
      <c r="K21" s="62">
        <f>7992850/136*4/2</f>
        <v>117541.91176470589</v>
      </c>
      <c r="L21" s="62">
        <f>20938574*0.15/136*4</f>
        <v>92376.061764705883</v>
      </c>
      <c r="M21" s="63">
        <f t="shared" si="3"/>
        <v>574917.97352941183</v>
      </c>
    </row>
    <row r="22" spans="1:13" x14ac:dyDescent="0.3">
      <c r="A22" s="59" t="s">
        <v>48</v>
      </c>
      <c r="B22" s="60">
        <v>0</v>
      </c>
      <c r="C22" s="62">
        <v>0</v>
      </c>
      <c r="D22" s="84"/>
      <c r="E22" s="62"/>
      <c r="F22" s="62"/>
      <c r="G22" s="61">
        <f>SUM(M22-B22-C22-E22-F22-H22)</f>
        <v>0</v>
      </c>
      <c r="H22" s="62">
        <v>0</v>
      </c>
      <c r="I22" s="63">
        <f>SUM(B22:G22)</f>
        <v>0</v>
      </c>
      <c r="J22" s="60">
        <v>0</v>
      </c>
      <c r="K22" s="62">
        <v>0</v>
      </c>
      <c r="L22" s="62">
        <v>0</v>
      </c>
      <c r="M22" s="63">
        <f t="shared" si="3"/>
        <v>0</v>
      </c>
    </row>
    <row r="23" spans="1:13" x14ac:dyDescent="0.3">
      <c r="A23" s="59" t="s">
        <v>49</v>
      </c>
      <c r="B23" s="60">
        <v>0</v>
      </c>
      <c r="C23" s="62">
        <v>0</v>
      </c>
      <c r="D23" s="84"/>
      <c r="E23" s="62"/>
      <c r="F23" s="62"/>
      <c r="G23" s="61">
        <f>SUM(M23-B23-C23-E23-F23-H23)</f>
        <v>0</v>
      </c>
      <c r="H23" s="62">
        <v>0</v>
      </c>
      <c r="I23" s="63">
        <f>SUM(B23:G23)</f>
        <v>0</v>
      </c>
      <c r="J23" s="60">
        <v>0</v>
      </c>
      <c r="K23" s="62">
        <v>0</v>
      </c>
      <c r="L23" s="62">
        <v>0</v>
      </c>
      <c r="M23" s="63">
        <f t="shared" si="3"/>
        <v>0</v>
      </c>
    </row>
    <row r="24" spans="1:13" x14ac:dyDescent="0.3">
      <c r="A24" s="59" t="s">
        <v>50</v>
      </c>
      <c r="B24" s="60">
        <v>0</v>
      </c>
      <c r="C24" s="62">
        <v>0</v>
      </c>
      <c r="D24" s="84"/>
      <c r="E24" s="62"/>
      <c r="F24" s="62"/>
      <c r="G24" s="61">
        <f>SUM(M24-B24-C24-E24-F24-H24)</f>
        <v>0</v>
      </c>
      <c r="H24" s="62">
        <v>0</v>
      </c>
      <c r="I24" s="63">
        <f>SUM(B24:G24)</f>
        <v>0</v>
      </c>
      <c r="J24" s="60">
        <v>0</v>
      </c>
      <c r="K24" s="62">
        <v>0</v>
      </c>
      <c r="L24" s="62">
        <v>0</v>
      </c>
      <c r="M24" s="63">
        <f t="shared" si="3"/>
        <v>0</v>
      </c>
    </row>
    <row r="25" spans="1:13" x14ac:dyDescent="0.3">
      <c r="A25" s="59" t="s">
        <v>51</v>
      </c>
      <c r="B25" s="60">
        <f>(1711668/2/136*2)</f>
        <v>12585.794117647059</v>
      </c>
      <c r="C25" s="62">
        <v>178840</v>
      </c>
      <c r="D25" s="84"/>
      <c r="E25" s="62">
        <v>115680</v>
      </c>
      <c r="F25" s="62">
        <v>321200</v>
      </c>
      <c r="G25" s="61">
        <f>SUM(M25-B25-C25-D25-E25-F25-H25)</f>
        <v>-83983.186764705955</v>
      </c>
      <c r="H25" s="62">
        <f>2328492*0.15/136*2</f>
        <v>5136.3794117647058</v>
      </c>
      <c r="I25" s="63">
        <f>SUM(B25:H25)</f>
        <v>549458.98676470574</v>
      </c>
      <c r="J25" s="60">
        <v>444500</v>
      </c>
      <c r="K25" s="62">
        <f>7992850/136*2/2</f>
        <v>58770.955882352944</v>
      </c>
      <c r="L25" s="62">
        <f>20938574*0.15/136*2</f>
        <v>46188.030882352941</v>
      </c>
      <c r="M25" s="63">
        <f t="shared" si="3"/>
        <v>549458.98676470586</v>
      </c>
    </row>
    <row r="26" spans="1:13" x14ac:dyDescent="0.3">
      <c r="A26" s="59" t="s">
        <v>52</v>
      </c>
      <c r="B26" s="60">
        <v>0</v>
      </c>
      <c r="C26" s="62">
        <v>0</v>
      </c>
      <c r="D26" s="84"/>
      <c r="E26" s="62"/>
      <c r="F26" s="62"/>
      <c r="G26" s="61">
        <f>SUM(M26-B26-C26-E26-F26-H26)</f>
        <v>0</v>
      </c>
      <c r="H26" s="62">
        <v>0</v>
      </c>
      <c r="I26" s="63">
        <f>SUM(B26:G26)</f>
        <v>0</v>
      </c>
      <c r="J26" s="60">
        <v>0</v>
      </c>
      <c r="K26" s="62">
        <v>0</v>
      </c>
      <c r="L26" s="62">
        <v>0</v>
      </c>
      <c r="M26" s="63">
        <f t="shared" si="3"/>
        <v>0</v>
      </c>
    </row>
    <row r="27" spans="1:13" ht="15" thickBot="1" x14ac:dyDescent="0.35">
      <c r="A27" s="67" t="s">
        <v>53</v>
      </c>
      <c r="B27" s="85">
        <f t="shared" ref="B27:M27" si="4">SUM(B19:B26)</f>
        <v>1308834</v>
      </c>
      <c r="C27" s="69">
        <f t="shared" si="4"/>
        <v>6204660</v>
      </c>
      <c r="D27" s="71">
        <f t="shared" si="4"/>
        <v>0</v>
      </c>
      <c r="E27" s="69">
        <f t="shared" si="4"/>
        <v>10808710</v>
      </c>
      <c r="F27" s="69">
        <f t="shared" si="4"/>
        <v>7064000</v>
      </c>
      <c r="G27" s="70">
        <f t="shared" si="4"/>
        <v>10091955.5</v>
      </c>
      <c r="H27" s="71">
        <f t="shared" si="4"/>
        <v>349273.80000000005</v>
      </c>
      <c r="I27" s="72">
        <f t="shared" si="4"/>
        <v>35827433.300000004</v>
      </c>
      <c r="J27" s="85">
        <f t="shared" si="4"/>
        <v>28690222</v>
      </c>
      <c r="K27" s="69">
        <f t="shared" si="4"/>
        <v>3996425.0000000005</v>
      </c>
      <c r="L27" s="69">
        <f t="shared" si="4"/>
        <v>3140786.1</v>
      </c>
      <c r="M27" s="72">
        <f t="shared" si="4"/>
        <v>35827433.100000001</v>
      </c>
    </row>
    <row r="28" spans="1:13" x14ac:dyDescent="0.3">
      <c r="A28" s="41"/>
      <c r="B28" s="41"/>
      <c r="C28" s="41"/>
      <c r="D28" s="41"/>
      <c r="E28" s="66">
        <f>E27+F27</f>
        <v>17872710</v>
      </c>
      <c r="F28" s="66"/>
      <c r="G28" s="41"/>
      <c r="H28" s="41"/>
      <c r="I28" s="41"/>
      <c r="J28" s="41"/>
      <c r="K28" s="41"/>
      <c r="L28" s="41"/>
      <c r="M28" s="41"/>
    </row>
    <row r="29" spans="1:13" ht="15" thickBot="1" x14ac:dyDescent="0.35">
      <c r="A29" s="37" t="s">
        <v>35</v>
      </c>
      <c r="B29" s="38" t="s">
        <v>62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</row>
    <row r="30" spans="1:13" x14ac:dyDescent="0.3">
      <c r="A30" s="42"/>
      <c r="B30" s="43" t="s">
        <v>37</v>
      </c>
      <c r="C30" s="44"/>
      <c r="D30" s="44" t="s">
        <v>56</v>
      </c>
      <c r="E30" s="44"/>
      <c r="F30" s="86" t="s">
        <v>63</v>
      </c>
      <c r="G30" s="87" t="s">
        <v>38</v>
      </c>
      <c r="H30" s="46" t="s">
        <v>64</v>
      </c>
      <c r="I30" s="49" t="s">
        <v>40</v>
      </c>
      <c r="J30" s="48" t="s">
        <v>65</v>
      </c>
      <c r="K30" s="46" t="s">
        <v>58</v>
      </c>
      <c r="L30" s="46" t="s">
        <v>41</v>
      </c>
      <c r="M30" s="49" t="s">
        <v>59</v>
      </c>
    </row>
    <row r="31" spans="1:13" ht="30.6" x14ac:dyDescent="0.3">
      <c r="A31" s="42"/>
      <c r="B31" s="51" t="s">
        <v>43</v>
      </c>
      <c r="C31" s="52" t="s">
        <v>44</v>
      </c>
      <c r="D31" s="88" t="s">
        <v>60</v>
      </c>
      <c r="E31" s="89" t="s">
        <v>61</v>
      </c>
      <c r="F31" s="90"/>
      <c r="G31" s="91"/>
      <c r="H31" s="56"/>
      <c r="I31" s="57"/>
      <c r="J31" s="55"/>
      <c r="K31" s="56"/>
      <c r="L31" s="56"/>
      <c r="M31" s="57"/>
    </row>
    <row r="32" spans="1:13" x14ac:dyDescent="0.3">
      <c r="A32" s="59" t="s">
        <v>45</v>
      </c>
      <c r="B32" s="60">
        <f>(3405888/7403*3310)+(1711668/2/7403*3310)</f>
        <v>1905484.2388220993</v>
      </c>
      <c r="C32" s="62">
        <v>5024200</v>
      </c>
      <c r="D32" s="62">
        <v>1288000</v>
      </c>
      <c r="E32" s="62">
        <v>35000</v>
      </c>
      <c r="F32" s="62">
        <f>1863578/37638*19820</f>
        <v>981351.71794463031</v>
      </c>
      <c r="G32" s="92">
        <f t="shared" ref="G32:G40" si="5">SUM(M32-B32-C32-D32-E32-F32-H32)</f>
        <v>8649527.0951041356</v>
      </c>
      <c r="H32" s="62">
        <f>2328492*0.15/7403*3310</f>
        <v>156165.91625016884</v>
      </c>
      <c r="I32" s="63">
        <f t="shared" ref="I32:I40" si="6">SUM(B32:H32)</f>
        <v>18039728.968121033</v>
      </c>
      <c r="J32" s="60">
        <f>33209651/7403*3310</f>
        <v>14848567.446980953</v>
      </c>
      <c r="K32" s="62">
        <f>7992850/7403*3310/2</f>
        <v>1786865.696339322</v>
      </c>
      <c r="L32" s="62">
        <f>20938574*0.15/7403*3310</f>
        <v>1404295.8248007565</v>
      </c>
      <c r="M32" s="63">
        <f>J32+K32+L32</f>
        <v>18039728.968121033</v>
      </c>
    </row>
    <row r="33" spans="1:13" x14ac:dyDescent="0.3">
      <c r="A33" s="59" t="s">
        <v>46</v>
      </c>
      <c r="B33" s="60">
        <f>(3405888/7403*1654)+(1711668/2/7403*1654)</f>
        <v>952166.44441442657</v>
      </c>
      <c r="C33" s="62">
        <v>2856400</v>
      </c>
      <c r="D33" s="62">
        <v>633000</v>
      </c>
      <c r="E33" s="62">
        <v>42000</v>
      </c>
      <c r="F33" s="62">
        <f>1863578/37638*8973</f>
        <v>444281.98613103776</v>
      </c>
      <c r="G33" s="92">
        <f t="shared" si="5"/>
        <v>3993082.2062504287</v>
      </c>
      <c r="H33" s="62">
        <f>2328492*0.15/7403*1654</f>
        <v>78035.778089963525</v>
      </c>
      <c r="I33" s="63">
        <f t="shared" si="6"/>
        <v>8998966.4148858562</v>
      </c>
      <c r="J33" s="60">
        <f>(33209651/7403*1654)-15448</f>
        <v>7404349.7514521135</v>
      </c>
      <c r="K33" s="62">
        <f>7992850/7403*1654/2</f>
        <v>892893.00959070656</v>
      </c>
      <c r="L33" s="62">
        <f>20938574*0.15/7403*1654</f>
        <v>701723.65384303662</v>
      </c>
      <c r="M33" s="63">
        <f>SUM(J33:L33)</f>
        <v>8998966.4148858562</v>
      </c>
    </row>
    <row r="34" spans="1:13" x14ac:dyDescent="0.3">
      <c r="A34" s="59" t="s">
        <v>47</v>
      </c>
      <c r="B34" s="60">
        <f>(3405888/7403*744)+(1711668/2/7403*744)</f>
        <v>428302.19748750504</v>
      </c>
      <c r="C34" s="62">
        <v>1415700</v>
      </c>
      <c r="D34" s="62">
        <v>250000</v>
      </c>
      <c r="E34" s="62">
        <v>6000</v>
      </c>
      <c r="F34" s="62">
        <f>1863578/37638*1924</f>
        <v>95263.40591954939</v>
      </c>
      <c r="G34" s="92">
        <f t="shared" si="5"/>
        <v>1824483.9164092359</v>
      </c>
      <c r="H34" s="62">
        <f>2328492*0.15/7403*744</f>
        <v>35101.946129947319</v>
      </c>
      <c r="I34" s="63">
        <f t="shared" si="6"/>
        <v>4054851.465946238</v>
      </c>
      <c r="J34" s="60">
        <f>33209651/7403*744</f>
        <v>3337563.1965419422</v>
      </c>
      <c r="K34" s="62">
        <f>7992850/7403*744/2</f>
        <v>401639.90274213161</v>
      </c>
      <c r="L34" s="62">
        <f>20938574*0.15/7403*744</f>
        <v>315648.36666216399</v>
      </c>
      <c r="M34" s="63">
        <f t="shared" ref="M34:M40" si="7">SUM(J34:L34)</f>
        <v>4054851.4659462376</v>
      </c>
    </row>
    <row r="35" spans="1:13" x14ac:dyDescent="0.3">
      <c r="A35" s="59" t="s">
        <v>48</v>
      </c>
      <c r="B35" s="60">
        <f>(3405888/123*0)+(1711668/2/123*0)</f>
        <v>0</v>
      </c>
      <c r="C35" s="62">
        <v>0</v>
      </c>
      <c r="D35" s="62">
        <v>0</v>
      </c>
      <c r="E35" s="62">
        <v>0</v>
      </c>
      <c r="F35" s="62">
        <v>0</v>
      </c>
      <c r="G35" s="92">
        <f t="shared" si="5"/>
        <v>0</v>
      </c>
      <c r="H35" s="62">
        <f>2328492*0.15/123*0</f>
        <v>0</v>
      </c>
      <c r="I35" s="63">
        <f t="shared" si="6"/>
        <v>0</v>
      </c>
      <c r="J35" s="60">
        <f>33209651/123*0</f>
        <v>0</v>
      </c>
      <c r="K35" s="62">
        <f>7992850/123*0/2</f>
        <v>0</v>
      </c>
      <c r="L35" s="62">
        <f>18119602*0.15/108*0</f>
        <v>0</v>
      </c>
      <c r="M35" s="63">
        <f t="shared" si="7"/>
        <v>0</v>
      </c>
    </row>
    <row r="36" spans="1:13" x14ac:dyDescent="0.3">
      <c r="A36" s="59" t="s">
        <v>49</v>
      </c>
      <c r="B36" s="60">
        <f>(3405888/7403*253)+(1711668/2/7403*253)</f>
        <v>145645.77414561663</v>
      </c>
      <c r="C36" s="62">
        <v>476619</v>
      </c>
      <c r="D36" s="62">
        <v>74150</v>
      </c>
      <c r="E36" s="62">
        <v>0</v>
      </c>
      <c r="F36" s="62">
        <f>1863578/37638*924</f>
        <v>45750.201179658856</v>
      </c>
      <c r="G36" s="92">
        <f t="shared" si="5"/>
        <v>640213.97697784484</v>
      </c>
      <c r="H36" s="62">
        <f>2328492*0.15/7403*253</f>
        <v>11936.548885586924</v>
      </c>
      <c r="I36" s="63">
        <f t="shared" si="6"/>
        <v>1394315.5011887073</v>
      </c>
      <c r="J36" s="60">
        <f>33209651/7403*253+15448</f>
        <v>1150398.9257057949</v>
      </c>
      <c r="K36" s="62">
        <f>7992850/7403*253/2</f>
        <v>136579.16047548293</v>
      </c>
      <c r="L36" s="62">
        <f>20938574*0.15/7403*253</f>
        <v>107337.41500742942</v>
      </c>
      <c r="M36" s="63">
        <f t="shared" si="7"/>
        <v>1394315.5011887073</v>
      </c>
    </row>
    <row r="37" spans="1:13" x14ac:dyDescent="0.3">
      <c r="A37" s="59" t="s">
        <v>50</v>
      </c>
      <c r="B37" s="60">
        <f>(3405888/7403*204)+(1711668/2/7403*204)</f>
        <v>117437.69931109009</v>
      </c>
      <c r="C37" s="62">
        <v>401115</v>
      </c>
      <c r="D37" s="62">
        <v>0</v>
      </c>
      <c r="E37" s="62">
        <v>0</v>
      </c>
      <c r="F37" s="62">
        <f>1863578/37638*1722</f>
        <v>85261.738562091501</v>
      </c>
      <c r="G37" s="92">
        <f t="shared" si="5"/>
        <v>498374.9465925757</v>
      </c>
      <c r="H37" s="62">
        <f>2328492*0.15/7403*204</f>
        <v>9624.7271646629742</v>
      </c>
      <c r="I37" s="63">
        <f t="shared" si="6"/>
        <v>1111814.1116304202</v>
      </c>
      <c r="J37" s="60">
        <f>33209651/7403*204</f>
        <v>915138.29582601646</v>
      </c>
      <c r="K37" s="62">
        <f>7992850/7403*204/2</f>
        <v>110127.07010671351</v>
      </c>
      <c r="L37" s="62">
        <f>20938574*0.15/7403*204</f>
        <v>86548.74569769013</v>
      </c>
      <c r="M37" s="63">
        <f t="shared" si="7"/>
        <v>1111814.1116304202</v>
      </c>
    </row>
    <row r="38" spans="1:13" x14ac:dyDescent="0.3">
      <c r="A38" s="59" t="s">
        <v>51</v>
      </c>
      <c r="B38" s="60">
        <f>(3405888/7403*1010)+(1711668/2/7403*1010)</f>
        <v>581431.74658922059</v>
      </c>
      <c r="C38" s="62">
        <v>1704590</v>
      </c>
      <c r="D38" s="62">
        <v>391000</v>
      </c>
      <c r="E38" s="62">
        <v>14000</v>
      </c>
      <c r="F38" s="62">
        <f>1863578/37638*1927</f>
        <v>95411.94553376906</v>
      </c>
      <c r="G38" s="92">
        <f t="shared" si="5"/>
        <v>2670484.338810415</v>
      </c>
      <c r="H38" s="62">
        <f>2328492*0.15/7403*1010</f>
        <v>47651.8354721059</v>
      </c>
      <c r="I38" s="63">
        <f t="shared" si="6"/>
        <v>5504569.8664055103</v>
      </c>
      <c r="J38" s="60">
        <f>33209651/7403*1010</f>
        <v>4530831.7587464536</v>
      </c>
      <c r="K38" s="62">
        <f>7992850/7403*1010/2</f>
        <v>545236.9647440227</v>
      </c>
      <c r="L38" s="62">
        <f>20938574*0.15/7403*1010</f>
        <v>428501.14291503443</v>
      </c>
      <c r="M38" s="63">
        <f t="shared" si="7"/>
        <v>5504569.8664055113</v>
      </c>
    </row>
    <row r="39" spans="1:13" x14ac:dyDescent="0.3">
      <c r="A39" s="59" t="s">
        <v>52</v>
      </c>
      <c r="B39" s="60">
        <f>(3405888/7403*175)+(1711668/2/7403*175)</f>
        <v>100743.12440902337</v>
      </c>
      <c r="C39" s="62">
        <v>377520</v>
      </c>
      <c r="D39" s="62">
        <v>56000</v>
      </c>
      <c r="E39" s="62">
        <v>0</v>
      </c>
      <c r="F39" s="62">
        <f>1863578/37638*1873</f>
        <v>92738.232477814963</v>
      </c>
      <c r="G39" s="92">
        <f t="shared" si="5"/>
        <v>318504.24253231613</v>
      </c>
      <c r="H39" s="62">
        <f>2328492*0.15/7403*175</f>
        <v>8256.506146156964</v>
      </c>
      <c r="I39" s="63">
        <f t="shared" si="6"/>
        <v>953762.1055653115</v>
      </c>
      <c r="J39" s="60">
        <f>33209651/7403*175</f>
        <v>785045.10671349452</v>
      </c>
      <c r="K39" s="62">
        <f>7992850/7403*175/2</f>
        <v>94471.751317033646</v>
      </c>
      <c r="L39" s="62">
        <f>20938574*0.15/7403*175</f>
        <v>74245.247534783193</v>
      </c>
      <c r="M39" s="63">
        <f t="shared" si="7"/>
        <v>953762.10556531139</v>
      </c>
    </row>
    <row r="40" spans="1:13" x14ac:dyDescent="0.3">
      <c r="A40" s="59" t="s">
        <v>66</v>
      </c>
      <c r="B40" s="60">
        <f>(3405888/7403*53)+(1711668/2/7403*53)</f>
        <v>30510.774821018505</v>
      </c>
      <c r="C40" s="62">
        <v>113256</v>
      </c>
      <c r="D40" s="62">
        <v>23400</v>
      </c>
      <c r="E40" s="62">
        <v>0</v>
      </c>
      <c r="F40" s="62">
        <v>0</v>
      </c>
      <c r="G40" s="92">
        <f t="shared" si="5"/>
        <v>119186.2495744968</v>
      </c>
      <c r="H40" s="62">
        <f>2328492*0.15/7403*53</f>
        <v>2500.5418614075375</v>
      </c>
      <c r="I40" s="63">
        <f t="shared" si="6"/>
        <v>288853.56625692284</v>
      </c>
      <c r="J40" s="60">
        <f>33209651/7403*53-0.1</f>
        <v>237756.41803322974</v>
      </c>
      <c r="K40" s="62">
        <f>7992850/7403*53/2</f>
        <v>28611.444684587332</v>
      </c>
      <c r="L40" s="62">
        <f>20938574*0.15/7403*53</f>
        <v>22485.703539105769</v>
      </c>
      <c r="M40" s="63">
        <f t="shared" si="7"/>
        <v>288853.56625692284</v>
      </c>
    </row>
    <row r="41" spans="1:13" ht="15" thickBot="1" x14ac:dyDescent="0.35">
      <c r="A41" s="67" t="s">
        <v>53</v>
      </c>
      <c r="B41" s="85">
        <f t="shared" ref="B41:M41" si="8">SUM(B32:B40)</f>
        <v>4261722.0000000009</v>
      </c>
      <c r="C41" s="69">
        <f t="shared" si="8"/>
        <v>12369400</v>
      </c>
      <c r="D41" s="69">
        <f t="shared" si="8"/>
        <v>2715550</v>
      </c>
      <c r="E41" s="69">
        <f t="shared" si="8"/>
        <v>97000</v>
      </c>
      <c r="F41" s="69">
        <f t="shared" si="8"/>
        <v>1840059.2277485514</v>
      </c>
      <c r="G41" s="93">
        <f t="shared" si="8"/>
        <v>18713856.972251449</v>
      </c>
      <c r="H41" s="69">
        <f t="shared" si="8"/>
        <v>349273.79999999993</v>
      </c>
      <c r="I41" s="72">
        <f t="shared" si="8"/>
        <v>40346862</v>
      </c>
      <c r="J41" s="85">
        <f t="shared" si="8"/>
        <v>33209650.900000002</v>
      </c>
      <c r="K41" s="69">
        <f t="shared" si="8"/>
        <v>3996425</v>
      </c>
      <c r="L41" s="69">
        <f t="shared" si="8"/>
        <v>3140786.0999999996</v>
      </c>
      <c r="M41" s="72">
        <f t="shared" si="8"/>
        <v>40346862</v>
      </c>
    </row>
    <row r="42" spans="1:13" x14ac:dyDescent="0.3">
      <c r="A42" s="41"/>
      <c r="B42" s="66"/>
      <c r="C42" s="41"/>
      <c r="D42" s="41"/>
      <c r="E42" s="66"/>
      <c r="F42" s="41"/>
      <c r="G42" s="41"/>
      <c r="H42" s="41"/>
      <c r="I42" s="41"/>
      <c r="J42" s="41"/>
      <c r="K42" s="41"/>
      <c r="L42" s="41"/>
      <c r="M42" s="41"/>
    </row>
    <row r="43" spans="1:13" ht="15" thickBot="1" x14ac:dyDescent="0.35">
      <c r="A43" s="37" t="s">
        <v>35</v>
      </c>
      <c r="B43" s="38" t="s">
        <v>67</v>
      </c>
      <c r="C43" s="39"/>
      <c r="D43" s="39"/>
      <c r="E43" s="39"/>
      <c r="F43" s="39"/>
      <c r="G43" s="39"/>
      <c r="H43" s="39"/>
      <c r="I43" s="41"/>
      <c r="J43" s="41"/>
      <c r="K43" s="41"/>
      <c r="L43" s="41"/>
      <c r="M43" s="41"/>
    </row>
    <row r="44" spans="1:13" x14ac:dyDescent="0.3">
      <c r="A44" s="42"/>
      <c r="B44" s="94" t="s">
        <v>68</v>
      </c>
      <c r="C44" s="95"/>
      <c r="D44" s="46" t="s">
        <v>69</v>
      </c>
      <c r="E44" s="96" t="s">
        <v>63</v>
      </c>
      <c r="F44" s="97" t="s">
        <v>38</v>
      </c>
      <c r="G44" s="49" t="s">
        <v>40</v>
      </c>
      <c r="H44" s="98" t="s">
        <v>42</v>
      </c>
      <c r="I44" s="41"/>
      <c r="J44" s="41"/>
      <c r="K44" s="41"/>
      <c r="L44" s="41"/>
      <c r="M44" s="41"/>
    </row>
    <row r="45" spans="1:13" x14ac:dyDescent="0.3">
      <c r="A45" s="42"/>
      <c r="B45" s="51" t="s">
        <v>70</v>
      </c>
      <c r="C45" s="52" t="s">
        <v>71</v>
      </c>
      <c r="D45" s="56"/>
      <c r="E45" s="83"/>
      <c r="F45" s="99"/>
      <c r="G45" s="57"/>
      <c r="H45" s="100"/>
      <c r="I45" s="41"/>
      <c r="J45" s="41"/>
      <c r="K45" s="41"/>
      <c r="L45" s="41"/>
      <c r="M45" s="41"/>
    </row>
    <row r="46" spans="1:13" x14ac:dyDescent="0.3">
      <c r="A46" s="59" t="s">
        <v>45</v>
      </c>
      <c r="B46" s="60">
        <f>1599000/64*34</f>
        <v>849468.75</v>
      </c>
      <c r="C46" s="62">
        <f>500000/64*34</f>
        <v>265625</v>
      </c>
      <c r="D46" s="62">
        <f>650000/64*34</f>
        <v>345312.5</v>
      </c>
      <c r="E46" s="62"/>
      <c r="F46" s="61">
        <f t="shared" ref="F46:F53" si="9">SUM(H46-B46-C46-D46)</f>
        <v>1966188.125</v>
      </c>
      <c r="G46" s="63">
        <f t="shared" ref="G46:G53" si="10">SUM(B46:F46)</f>
        <v>3426594.375</v>
      </c>
      <c r="H46" s="101">
        <f>6450060/64*34</f>
        <v>3426594.375</v>
      </c>
      <c r="I46" s="41"/>
      <c r="J46" s="41"/>
      <c r="K46" s="41"/>
      <c r="L46" s="41"/>
      <c r="M46" s="41"/>
    </row>
    <row r="47" spans="1:13" x14ac:dyDescent="0.3">
      <c r="A47" s="59" t="s">
        <v>46</v>
      </c>
      <c r="B47" s="60">
        <f>1599000/64*20</f>
        <v>499687.5</v>
      </c>
      <c r="C47" s="62">
        <f>500000/64*20</f>
        <v>156250</v>
      </c>
      <c r="D47" s="62">
        <f>650000/64*20</f>
        <v>203125</v>
      </c>
      <c r="E47" s="62"/>
      <c r="F47" s="61">
        <f t="shared" si="9"/>
        <v>1156581.25</v>
      </c>
      <c r="G47" s="63">
        <f t="shared" si="10"/>
        <v>2015643.75</v>
      </c>
      <c r="H47" s="101">
        <f>6450060/64*20</f>
        <v>2015643.75</v>
      </c>
      <c r="I47" s="41"/>
      <c r="J47" s="41"/>
      <c r="K47" s="41"/>
      <c r="L47" s="41"/>
      <c r="M47" s="41"/>
    </row>
    <row r="48" spans="1:13" x14ac:dyDescent="0.3">
      <c r="A48" s="59" t="s">
        <v>47</v>
      </c>
      <c r="B48" s="60">
        <f>1599000/64*1</f>
        <v>24984.375</v>
      </c>
      <c r="C48" s="62">
        <f>500000/64*1</f>
        <v>7812.5</v>
      </c>
      <c r="D48" s="62">
        <f>650000/64*1</f>
        <v>10156.25</v>
      </c>
      <c r="E48" s="62"/>
      <c r="F48" s="61">
        <f t="shared" si="9"/>
        <v>57829.0625</v>
      </c>
      <c r="G48" s="63">
        <f t="shared" si="10"/>
        <v>100782.1875</v>
      </c>
      <c r="H48" s="101">
        <f>6450060/64*1</f>
        <v>100782.1875</v>
      </c>
      <c r="I48" s="41"/>
      <c r="J48" s="41"/>
      <c r="K48" s="41"/>
      <c r="L48" s="41"/>
      <c r="M48" s="41"/>
    </row>
    <row r="49" spans="1:13" x14ac:dyDescent="0.3">
      <c r="A49" s="59" t="s">
        <v>48</v>
      </c>
      <c r="B49" s="60">
        <f>1599000/64*3</f>
        <v>74953.125</v>
      </c>
      <c r="C49" s="62">
        <f>500000/64*3</f>
        <v>23437.5</v>
      </c>
      <c r="D49" s="62">
        <f>650000/64*3</f>
        <v>30468.75</v>
      </c>
      <c r="E49" s="62">
        <f>1863578/37638*475</f>
        <v>23518.772251448005</v>
      </c>
      <c r="F49" s="61">
        <f>SUM(H49-B49-C49-D49-E49)</f>
        <v>149968.31524855201</v>
      </c>
      <c r="G49" s="63">
        <f t="shared" si="10"/>
        <v>302346.46250000002</v>
      </c>
      <c r="H49" s="101">
        <f>6450060/64*3-0.1</f>
        <v>302346.46250000002</v>
      </c>
      <c r="I49" s="41"/>
      <c r="J49" s="41"/>
      <c r="K49" s="41"/>
      <c r="L49" s="41"/>
      <c r="M49" s="41"/>
    </row>
    <row r="50" spans="1:13" x14ac:dyDescent="0.3">
      <c r="A50" s="59" t="s">
        <v>49</v>
      </c>
      <c r="B50" s="60">
        <f>1599000/64*1</f>
        <v>24984.375</v>
      </c>
      <c r="C50" s="62">
        <f>500000/64*1</f>
        <v>7812.5</v>
      </c>
      <c r="D50" s="62">
        <f>650000/64*1</f>
        <v>10156.25</v>
      </c>
      <c r="E50" s="62"/>
      <c r="F50" s="61">
        <f t="shared" si="9"/>
        <v>57829.0625</v>
      </c>
      <c r="G50" s="63">
        <f t="shared" si="10"/>
        <v>100782.1875</v>
      </c>
      <c r="H50" s="101">
        <f>6450060/64*1</f>
        <v>100782.1875</v>
      </c>
      <c r="I50" s="41"/>
      <c r="J50" s="41"/>
      <c r="K50" s="41"/>
      <c r="L50" s="41"/>
      <c r="M50" s="41"/>
    </row>
    <row r="51" spans="1:13" x14ac:dyDescent="0.3">
      <c r="A51" s="59" t="s">
        <v>50</v>
      </c>
      <c r="B51" s="60">
        <f>1599000/64*4</f>
        <v>99937.5</v>
      </c>
      <c r="C51" s="62">
        <f>500000/64*4</f>
        <v>31250</v>
      </c>
      <c r="D51" s="62">
        <f>650000/64*4</f>
        <v>40625</v>
      </c>
      <c r="E51" s="62"/>
      <c r="F51" s="61">
        <f t="shared" si="9"/>
        <v>231316.25</v>
      </c>
      <c r="G51" s="63">
        <f t="shared" si="10"/>
        <v>403128.75</v>
      </c>
      <c r="H51" s="101">
        <f>6450060/64*4</f>
        <v>403128.75</v>
      </c>
      <c r="I51" s="41"/>
      <c r="J51" s="41"/>
      <c r="K51" s="41"/>
      <c r="L51" s="41"/>
      <c r="M51" s="41"/>
    </row>
    <row r="52" spans="1:13" x14ac:dyDescent="0.3">
      <c r="A52" s="59" t="s">
        <v>51</v>
      </c>
      <c r="B52" s="60">
        <f>1599000/64*1</f>
        <v>24984.375</v>
      </c>
      <c r="C52" s="62">
        <f>500000/64*1</f>
        <v>7812.5</v>
      </c>
      <c r="D52" s="62">
        <f>650000/64*1</f>
        <v>10156.25</v>
      </c>
      <c r="E52" s="62"/>
      <c r="F52" s="61">
        <f t="shared" si="9"/>
        <v>57828.662500000006</v>
      </c>
      <c r="G52" s="63">
        <f t="shared" si="10"/>
        <v>100781.78750000001</v>
      </c>
      <c r="H52" s="101">
        <f>6450060/64*1-0.4</f>
        <v>100781.78750000001</v>
      </c>
      <c r="I52" s="41"/>
      <c r="J52" s="41"/>
      <c r="K52" s="41"/>
      <c r="L52" s="41"/>
      <c r="M52" s="41"/>
    </row>
    <row r="53" spans="1:13" x14ac:dyDescent="0.3">
      <c r="A53" s="59" t="s">
        <v>52</v>
      </c>
      <c r="B53" s="60">
        <f>1599000/64*0</f>
        <v>0</v>
      </c>
      <c r="C53" s="62">
        <f>500000/64*0</f>
        <v>0</v>
      </c>
      <c r="D53" s="62">
        <f>716000/80*0</f>
        <v>0</v>
      </c>
      <c r="E53" s="62"/>
      <c r="F53" s="61">
        <f t="shared" si="9"/>
        <v>0</v>
      </c>
      <c r="G53" s="63">
        <f t="shared" si="10"/>
        <v>0</v>
      </c>
      <c r="H53" s="101">
        <f>6870005/80*0</f>
        <v>0</v>
      </c>
      <c r="I53" s="41"/>
      <c r="J53" s="41"/>
      <c r="K53" s="41"/>
      <c r="L53" s="41"/>
      <c r="M53" s="41"/>
    </row>
    <row r="54" spans="1:13" ht="15" thickBot="1" x14ac:dyDescent="0.35">
      <c r="A54" s="67" t="s">
        <v>53</v>
      </c>
      <c r="B54" s="85">
        <f t="shared" ref="B54:H54" si="11">SUM(B46:B53)</f>
        <v>1599000</v>
      </c>
      <c r="C54" s="69">
        <f t="shared" si="11"/>
        <v>500000</v>
      </c>
      <c r="D54" s="69">
        <f t="shared" si="11"/>
        <v>650000</v>
      </c>
      <c r="E54" s="69">
        <f t="shared" si="11"/>
        <v>23518.772251448005</v>
      </c>
      <c r="F54" s="70">
        <f t="shared" si="11"/>
        <v>3677540.7277485519</v>
      </c>
      <c r="G54" s="72">
        <f t="shared" si="11"/>
        <v>6450059.5</v>
      </c>
      <c r="H54" s="102">
        <f t="shared" si="11"/>
        <v>6450059.5</v>
      </c>
      <c r="I54" s="41"/>
      <c r="J54" s="41"/>
      <c r="K54" s="41"/>
      <c r="L54" s="41"/>
      <c r="M54" s="41"/>
    </row>
    <row r="55" spans="1:13" x14ac:dyDescent="0.3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</row>
    <row r="56" spans="1:13" ht="15" thickBot="1" x14ac:dyDescent="0.35">
      <c r="A56" s="37" t="s">
        <v>35</v>
      </c>
      <c r="B56" s="38" t="s">
        <v>72</v>
      </c>
      <c r="C56" s="39"/>
      <c r="D56" s="39"/>
      <c r="E56" s="39"/>
      <c r="F56" s="39"/>
      <c r="G56" s="39"/>
      <c r="H56" s="39"/>
      <c r="I56" s="39"/>
      <c r="J56" s="39"/>
      <c r="K56" s="39"/>
      <c r="L56" s="41"/>
      <c r="M56" s="41"/>
    </row>
    <row r="57" spans="1:13" x14ac:dyDescent="0.3">
      <c r="A57" s="42"/>
      <c r="B57" s="43" t="s">
        <v>37</v>
      </c>
      <c r="C57" s="44"/>
      <c r="D57" s="46" t="s">
        <v>39</v>
      </c>
      <c r="E57" s="46" t="s">
        <v>73</v>
      </c>
      <c r="F57" s="45" t="s">
        <v>38</v>
      </c>
      <c r="G57" s="49" t="s">
        <v>40</v>
      </c>
      <c r="H57" s="103" t="s">
        <v>74</v>
      </c>
      <c r="I57" s="104" t="s">
        <v>41</v>
      </c>
      <c r="J57" s="46" t="s">
        <v>75</v>
      </c>
      <c r="K57" s="49" t="s">
        <v>59</v>
      </c>
      <c r="L57" s="41"/>
      <c r="M57" s="41"/>
    </row>
    <row r="58" spans="1:13" ht="30.6" x14ac:dyDescent="0.3">
      <c r="A58" s="42"/>
      <c r="B58" s="105" t="s">
        <v>43</v>
      </c>
      <c r="C58" s="106" t="s">
        <v>44</v>
      </c>
      <c r="D58" s="56"/>
      <c r="E58" s="56"/>
      <c r="F58" s="53"/>
      <c r="G58" s="57"/>
      <c r="H58" s="107"/>
      <c r="I58" s="108"/>
      <c r="J58" s="56"/>
      <c r="K58" s="57"/>
      <c r="L58" s="41"/>
      <c r="M58" s="41"/>
    </row>
    <row r="59" spans="1:13" x14ac:dyDescent="0.3">
      <c r="A59" s="59" t="s">
        <v>45</v>
      </c>
      <c r="B59" s="60">
        <f>4737576*91.62%</f>
        <v>4340567.1311999997</v>
      </c>
      <c r="C59" s="62">
        <v>16400000</v>
      </c>
      <c r="D59" s="62">
        <f>2328492/35426*19820/2</f>
        <v>651367.80105007626</v>
      </c>
      <c r="E59" s="62">
        <f>120000+300+200000+46068</f>
        <v>366368</v>
      </c>
      <c r="F59" s="92">
        <f>SUM(K59-B59-C59-E59-D59)</f>
        <v>5238201.3476037737</v>
      </c>
      <c r="G59" s="63">
        <f>SUM(B59:F59)</f>
        <v>26996504.279853851</v>
      </c>
      <c r="H59" s="60">
        <f>(20396274+2252478)*91.62%+684</f>
        <v>20751470.582400002</v>
      </c>
      <c r="I59" s="65">
        <f>20938574/35426*19820/2+1</f>
        <v>5857316.7663862705</v>
      </c>
      <c r="J59" s="62">
        <f>693000/35426*19820</f>
        <v>387716.93106757745</v>
      </c>
      <c r="K59" s="63">
        <f t="shared" ref="K59:K67" si="12">SUM(H59:I59,J59)</f>
        <v>26996504.279853851</v>
      </c>
      <c r="L59" s="41"/>
      <c r="M59" s="41"/>
    </row>
    <row r="60" spans="1:13" x14ac:dyDescent="0.3">
      <c r="A60" s="59" t="s">
        <v>46</v>
      </c>
      <c r="B60" s="60">
        <f>4071096*92.16%</f>
        <v>3751922.0735999998</v>
      </c>
      <c r="C60" s="62">
        <v>7380000</v>
      </c>
      <c r="D60" s="62">
        <f>2328492/35426*8973/2</f>
        <v>294890.17552080395</v>
      </c>
      <c r="E60" s="62"/>
      <c r="F60" s="92">
        <f>SUM(K60-B60-C60-D60-E60)</f>
        <v>13167206.065503482</v>
      </c>
      <c r="G60" s="63">
        <f t="shared" ref="G60:G65" si="13">SUM(B60:F60)</f>
        <v>24594018.314624287</v>
      </c>
      <c r="H60" s="60">
        <f>(26562903-2252478-693000)*92.16%+920</f>
        <v>21766738.879999999</v>
      </c>
      <c r="I60" s="65">
        <f>20938574/35426*8973/2</f>
        <v>2651750.4728448037</v>
      </c>
      <c r="J60" s="62">
        <f>693000/35426*8973</f>
        <v>175528.96177948397</v>
      </c>
      <c r="K60" s="63">
        <f t="shared" si="12"/>
        <v>24594018.314624287</v>
      </c>
      <c r="L60" s="41"/>
      <c r="M60" s="41"/>
    </row>
    <row r="61" spans="1:13" x14ac:dyDescent="0.3">
      <c r="A61" s="109" t="s">
        <v>47</v>
      </c>
      <c r="B61" s="110">
        <v>359730</v>
      </c>
      <c r="C61" s="84">
        <v>2769803</v>
      </c>
      <c r="D61" s="62">
        <f>2328492/35426*1924/2</f>
        <v>63230.658386495794</v>
      </c>
      <c r="E61" s="62"/>
      <c r="F61" s="92">
        <f>SUM(K61-B61-C61-D61-E61)</f>
        <v>2626.5409021625383</v>
      </c>
      <c r="G61" s="63">
        <f t="shared" si="13"/>
        <v>3195390.1992886583</v>
      </c>
      <c r="H61" s="60">
        <f>4315270*60%</f>
        <v>2589162</v>
      </c>
      <c r="I61" s="65">
        <f>20938574/35426*1924/2</f>
        <v>568591.09659572074</v>
      </c>
      <c r="J61" s="62">
        <f>693000/35426*1924</f>
        <v>37637.102692937391</v>
      </c>
      <c r="K61" s="63">
        <f t="shared" si="12"/>
        <v>3195390.1992886583</v>
      </c>
      <c r="L61" s="41"/>
      <c r="M61" s="41"/>
    </row>
    <row r="62" spans="1:13" x14ac:dyDescent="0.3">
      <c r="A62" s="109" t="s">
        <v>48</v>
      </c>
      <c r="B62" s="110"/>
      <c r="C62" s="84"/>
      <c r="D62" s="62"/>
      <c r="E62" s="62"/>
      <c r="F62" s="92">
        <f>SUM(K62-B62-C62-D62)</f>
        <v>0</v>
      </c>
      <c r="G62" s="63">
        <f t="shared" si="13"/>
        <v>0</v>
      </c>
      <c r="H62" s="110">
        <v>0</v>
      </c>
      <c r="I62" s="65"/>
      <c r="J62" s="62"/>
      <c r="K62" s="63">
        <f t="shared" si="12"/>
        <v>0</v>
      </c>
      <c r="L62" s="41"/>
      <c r="M62" s="41"/>
    </row>
    <row r="63" spans="1:13" x14ac:dyDescent="0.3">
      <c r="A63" s="109" t="s">
        <v>49</v>
      </c>
      <c r="B63" s="110">
        <v>359730</v>
      </c>
      <c r="C63" s="84">
        <v>1330197</v>
      </c>
      <c r="D63" s="62">
        <f>2328492/35426*924/2</f>
        <v>30366.490825947047</v>
      </c>
      <c r="E63" s="62"/>
      <c r="F63" s="92">
        <f>SUM(K63-B63-C63-D63-E63)</f>
        <v>296955.28679500951</v>
      </c>
      <c r="G63" s="63">
        <f t="shared" si="13"/>
        <v>2017248.7776209568</v>
      </c>
      <c r="H63" s="60">
        <f>4315270*40%</f>
        <v>1726108</v>
      </c>
      <c r="I63" s="65">
        <f>20938574/35426*924/2</f>
        <v>273065.57861457689</v>
      </c>
      <c r="J63" s="62">
        <f>693000/35426*924</f>
        <v>18075.199006379495</v>
      </c>
      <c r="K63" s="63">
        <f t="shared" si="12"/>
        <v>2017248.7776209565</v>
      </c>
      <c r="L63" s="41"/>
      <c r="M63" s="41"/>
    </row>
    <row r="64" spans="1:13" x14ac:dyDescent="0.3">
      <c r="A64" s="109" t="s">
        <v>50</v>
      </c>
      <c r="B64" s="110"/>
      <c r="C64" s="84"/>
      <c r="D64" s="62"/>
      <c r="E64" s="62"/>
      <c r="F64" s="92">
        <f>SUM(K64-B64-C64-D64)</f>
        <v>0</v>
      </c>
      <c r="G64" s="63">
        <f t="shared" si="13"/>
        <v>0</v>
      </c>
      <c r="H64" s="110">
        <v>0</v>
      </c>
      <c r="I64" s="65"/>
      <c r="J64" s="62"/>
      <c r="K64" s="63">
        <f t="shared" si="12"/>
        <v>0</v>
      </c>
      <c r="L64" s="111"/>
      <c r="M64" s="41"/>
    </row>
    <row r="65" spans="1:13" x14ac:dyDescent="0.3">
      <c r="A65" s="109" t="s">
        <v>51</v>
      </c>
      <c r="B65" s="110"/>
      <c r="C65" s="84"/>
      <c r="D65" s="62"/>
      <c r="E65" s="62"/>
      <c r="F65" s="92">
        <f>SUM(K65-B65-C65-D65)</f>
        <v>0</v>
      </c>
      <c r="G65" s="63">
        <f t="shared" si="13"/>
        <v>0</v>
      </c>
      <c r="H65" s="110">
        <v>0</v>
      </c>
      <c r="I65" s="65"/>
      <c r="J65" s="62"/>
      <c r="K65" s="63">
        <f t="shared" si="12"/>
        <v>0</v>
      </c>
      <c r="L65" s="41"/>
      <c r="M65" s="41"/>
    </row>
    <row r="66" spans="1:13" x14ac:dyDescent="0.3">
      <c r="A66" s="109" t="s">
        <v>52</v>
      </c>
      <c r="B66" s="60">
        <f>4737576*8.38%</f>
        <v>397008.86880000005</v>
      </c>
      <c r="C66" s="62">
        <v>2028877</v>
      </c>
      <c r="D66" s="62">
        <f>2328492/35426*1873/2</f>
        <v>61554.585840907806</v>
      </c>
      <c r="E66" s="62"/>
      <c r="F66" s="92">
        <f>SUM(K66-B66-C66-D66-E66)</f>
        <v>-0.2962573023251025</v>
      </c>
      <c r="G66" s="63">
        <f>SUM(B66:F66)</f>
        <v>2487440.158383606</v>
      </c>
      <c r="H66" s="60">
        <f>(20396274+2252478)*8.38%-684</f>
        <v>1897281.4176000003</v>
      </c>
      <c r="I66" s="65">
        <f>20938574/35426*1873/2</f>
        <v>553519.29517868243</v>
      </c>
      <c r="J66" s="62">
        <f>693000/35426*1873</f>
        <v>36639.445604922934</v>
      </c>
      <c r="K66" s="63">
        <f t="shared" si="12"/>
        <v>2487440.1583836055</v>
      </c>
      <c r="L66" s="41"/>
      <c r="M66" s="41"/>
    </row>
    <row r="67" spans="1:13" x14ac:dyDescent="0.3">
      <c r="A67" s="109" t="s">
        <v>66</v>
      </c>
      <c r="B67" s="110">
        <f>4071096*7.84%</f>
        <v>319173.9264</v>
      </c>
      <c r="C67" s="84">
        <v>2071123</v>
      </c>
      <c r="D67" s="62">
        <f>2328492/35426*1912/2</f>
        <v>62836.288375769211</v>
      </c>
      <c r="E67" s="62"/>
      <c r="F67" s="92">
        <f>SUM(K67-B67-C67-D67-E67)</f>
        <v>5.54528763241251E-2</v>
      </c>
      <c r="G67" s="63">
        <f>SUM(B67:F67)</f>
        <v>2453133.2702286458</v>
      </c>
      <c r="H67" s="60">
        <f>(26562903-2252478-693000)*7.84%-920</f>
        <v>1850686.1199999999</v>
      </c>
      <c r="I67" s="65">
        <f>20938574/35426*1912/2</f>
        <v>565044.79037994693</v>
      </c>
      <c r="J67" s="62">
        <f>693000/35426*1912</f>
        <v>37402.359848698696</v>
      </c>
      <c r="K67" s="63">
        <f t="shared" si="12"/>
        <v>2453133.2702286453</v>
      </c>
      <c r="L67" s="41"/>
      <c r="M67" s="41"/>
    </row>
    <row r="68" spans="1:13" ht="15" thickBot="1" x14ac:dyDescent="0.35">
      <c r="A68" s="67" t="s">
        <v>53</v>
      </c>
      <c r="B68" s="68">
        <f t="shared" ref="B68:K68" si="14">SUM(B59:B67)</f>
        <v>9528131.9999999981</v>
      </c>
      <c r="C68" s="71">
        <f t="shared" si="14"/>
        <v>31980000</v>
      </c>
      <c r="D68" s="71">
        <f t="shared" si="14"/>
        <v>1164246.0000000002</v>
      </c>
      <c r="E68" s="69">
        <f t="shared" si="14"/>
        <v>366368</v>
      </c>
      <c r="F68" s="93">
        <f t="shared" si="14"/>
        <v>18704989</v>
      </c>
      <c r="G68" s="72">
        <f t="shared" si="14"/>
        <v>61743735.000000007</v>
      </c>
      <c r="H68" s="68">
        <f t="shared" si="14"/>
        <v>50581447</v>
      </c>
      <c r="I68" s="74">
        <f t="shared" si="14"/>
        <v>10469288.000000002</v>
      </c>
      <c r="J68" s="69">
        <f t="shared" si="14"/>
        <v>692999.99999999988</v>
      </c>
      <c r="K68" s="72">
        <f t="shared" si="14"/>
        <v>61743735.000000007</v>
      </c>
      <c r="L68" s="41"/>
      <c r="M68" s="41"/>
    </row>
    <row r="69" spans="1:13" x14ac:dyDescent="0.3">
      <c r="A69" s="112"/>
      <c r="B69" s="75"/>
      <c r="C69" s="75"/>
      <c r="D69" s="75"/>
      <c r="E69" s="75"/>
      <c r="F69" s="75"/>
      <c r="G69" s="75"/>
      <c r="H69" s="75"/>
      <c r="I69" s="75"/>
      <c r="J69" s="41"/>
      <c r="K69" s="41"/>
      <c r="L69" s="41"/>
      <c r="M69" s="41"/>
    </row>
    <row r="70" spans="1:13" ht="15" thickBot="1" x14ac:dyDescent="0.35">
      <c r="A70" s="37" t="s">
        <v>35</v>
      </c>
      <c r="B70" s="38" t="s">
        <v>76</v>
      </c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41"/>
    </row>
    <row r="71" spans="1:13" x14ac:dyDescent="0.3">
      <c r="A71" s="42"/>
      <c r="B71" s="43" t="s">
        <v>37</v>
      </c>
      <c r="C71" s="44"/>
      <c r="D71" s="113" t="s">
        <v>77</v>
      </c>
      <c r="E71" s="46" t="s">
        <v>78</v>
      </c>
      <c r="F71" s="97" t="s">
        <v>63</v>
      </c>
      <c r="G71" s="45" t="s">
        <v>38</v>
      </c>
      <c r="H71" s="46" t="s">
        <v>79</v>
      </c>
      <c r="I71" s="49" t="s">
        <v>40</v>
      </c>
      <c r="J71" s="48" t="s">
        <v>80</v>
      </c>
      <c r="K71" s="46" t="s">
        <v>81</v>
      </c>
      <c r="L71" s="49" t="s">
        <v>59</v>
      </c>
      <c r="M71" s="41"/>
    </row>
    <row r="72" spans="1:13" ht="30.6" x14ac:dyDescent="0.3">
      <c r="A72" s="42"/>
      <c r="B72" s="51" t="s">
        <v>43</v>
      </c>
      <c r="C72" s="52" t="s">
        <v>44</v>
      </c>
      <c r="D72" s="114"/>
      <c r="E72" s="56"/>
      <c r="F72" s="99"/>
      <c r="G72" s="53"/>
      <c r="H72" s="56"/>
      <c r="I72" s="57"/>
      <c r="J72" s="55"/>
      <c r="K72" s="56"/>
      <c r="L72" s="57"/>
      <c r="M72" s="41"/>
    </row>
    <row r="73" spans="1:13" x14ac:dyDescent="0.3">
      <c r="A73" s="59" t="s">
        <v>45</v>
      </c>
      <c r="B73" s="60">
        <f>1988616/40*37</f>
        <v>1839469.8</v>
      </c>
      <c r="C73" s="62">
        <f>17297580/40*37</f>
        <v>16000261.5</v>
      </c>
      <c r="D73" s="62">
        <f>2200910+4020</f>
        <v>2204930</v>
      </c>
      <c r="E73" s="62">
        <v>380000</v>
      </c>
      <c r="F73" s="84">
        <v>0</v>
      </c>
      <c r="G73" s="61">
        <f>SUM(L73-B73-C73-D73-E73-F73-H73)-0.2</f>
        <v>9654291.6599999983</v>
      </c>
      <c r="H73" s="62">
        <f>2328492*10%/40*37</f>
        <v>215385.51</v>
      </c>
      <c r="I73" s="63">
        <f>SUM(B73:H73)</f>
        <v>30294338.470000003</v>
      </c>
      <c r="J73" s="60">
        <f>20938574*10%/40*37</f>
        <v>1936818.0950000002</v>
      </c>
      <c r="K73" s="62">
        <f>30656779/40*37</f>
        <v>28357520.574999999</v>
      </c>
      <c r="L73" s="115">
        <f>J73+K73</f>
        <v>30294338.669999998</v>
      </c>
      <c r="M73" s="111"/>
    </row>
    <row r="74" spans="1:13" x14ac:dyDescent="0.3">
      <c r="A74" s="59" t="s">
        <v>46</v>
      </c>
      <c r="B74" s="60">
        <f>1988616/40*3</f>
        <v>149146.20000000001</v>
      </c>
      <c r="C74" s="62">
        <f>17297580/40*3</f>
        <v>1297318.5</v>
      </c>
      <c r="D74" s="62">
        <v>0</v>
      </c>
      <c r="E74" s="62">
        <v>0</v>
      </c>
      <c r="F74" s="84">
        <v>0</v>
      </c>
      <c r="G74" s="61">
        <f>SUM(L74-B74-C74-D74-E74-F74-H74)</f>
        <v>992369.33999999985</v>
      </c>
      <c r="H74" s="62">
        <f>2328492*10%/40*3</f>
        <v>17463.690000000002</v>
      </c>
      <c r="I74" s="63">
        <f>SUM(B74:H74)</f>
        <v>2456297.73</v>
      </c>
      <c r="J74" s="60">
        <f>20938574*10%/40*3</f>
        <v>157039.30500000002</v>
      </c>
      <c r="K74" s="62">
        <f>30656779/40*3</f>
        <v>2299258.4249999998</v>
      </c>
      <c r="L74" s="115">
        <f>J74+K74</f>
        <v>2456297.73</v>
      </c>
      <c r="M74" s="41"/>
    </row>
    <row r="75" spans="1:13" x14ac:dyDescent="0.3">
      <c r="A75" s="59" t="s">
        <v>49</v>
      </c>
      <c r="B75" s="60">
        <f>1432000/51*0</f>
        <v>0</v>
      </c>
      <c r="C75" s="62">
        <v>0</v>
      </c>
      <c r="D75" s="62">
        <v>0</v>
      </c>
      <c r="E75" s="62">
        <v>0</v>
      </c>
      <c r="F75" s="84">
        <v>0</v>
      </c>
      <c r="G75" s="61">
        <f>SUM(L75-B75-C75-D75-H75)</f>
        <v>0</v>
      </c>
      <c r="H75" s="62">
        <v>0</v>
      </c>
      <c r="I75" s="63">
        <f>SUM(B75:H75)</f>
        <v>0</v>
      </c>
      <c r="J75" s="60">
        <v>0</v>
      </c>
      <c r="K75" s="62">
        <v>0</v>
      </c>
      <c r="L75" s="115">
        <f>J75+K75</f>
        <v>0</v>
      </c>
      <c r="M75" s="41"/>
    </row>
    <row r="76" spans="1:13" x14ac:dyDescent="0.3">
      <c r="A76" s="59" t="s">
        <v>52</v>
      </c>
      <c r="B76" s="60">
        <f>1432000/51*0</f>
        <v>0</v>
      </c>
      <c r="C76" s="62">
        <v>0</v>
      </c>
      <c r="D76" s="62">
        <v>0</v>
      </c>
      <c r="E76" s="62">
        <v>0</v>
      </c>
      <c r="F76" s="84">
        <v>0</v>
      </c>
      <c r="G76" s="61">
        <f>SUM(L76-B76-C76-D76-H76)</f>
        <v>0</v>
      </c>
      <c r="H76" s="62">
        <v>0</v>
      </c>
      <c r="I76" s="63">
        <f>SUM(B76:H76)</f>
        <v>0</v>
      </c>
      <c r="J76" s="60">
        <v>0</v>
      </c>
      <c r="K76" s="62">
        <v>0</v>
      </c>
      <c r="L76" s="115">
        <f>J76+K76</f>
        <v>0</v>
      </c>
      <c r="M76" s="41"/>
    </row>
    <row r="77" spans="1:13" ht="15" thickBot="1" x14ac:dyDescent="0.35">
      <c r="A77" s="67" t="s">
        <v>53</v>
      </c>
      <c r="B77" s="85">
        <f>SUM(B73:B76)</f>
        <v>1988616</v>
      </c>
      <c r="C77" s="69">
        <f>SUM(C73:C76)</f>
        <v>17297580</v>
      </c>
      <c r="D77" s="69">
        <f>SUM(D73:D74)</f>
        <v>2204930</v>
      </c>
      <c r="E77" s="69">
        <f>SUM(E73:E76)</f>
        <v>380000</v>
      </c>
      <c r="F77" s="71">
        <f>SUM(F73:F76)</f>
        <v>0</v>
      </c>
      <c r="G77" s="70">
        <f t="shared" ref="G77:L77" si="15">SUM(G73:G76)</f>
        <v>10646660.999999998</v>
      </c>
      <c r="H77" s="69">
        <f>SUM(H73:H76)</f>
        <v>232849.2</v>
      </c>
      <c r="I77" s="72">
        <f t="shared" si="15"/>
        <v>32750636.200000003</v>
      </c>
      <c r="J77" s="85">
        <f>SUM(J73:J76)</f>
        <v>2093857.4000000001</v>
      </c>
      <c r="K77" s="69">
        <f t="shared" si="15"/>
        <v>30656779</v>
      </c>
      <c r="L77" s="72">
        <f t="shared" si="15"/>
        <v>32750636.399999999</v>
      </c>
      <c r="M77" s="41"/>
    </row>
    <row r="78" spans="1:13" x14ac:dyDescent="0.3">
      <c r="A78" s="112"/>
      <c r="B78" s="75"/>
      <c r="C78" s="75"/>
      <c r="D78" s="75"/>
      <c r="E78" s="75"/>
      <c r="F78" s="75"/>
      <c r="G78" s="75"/>
      <c r="H78" s="75"/>
      <c r="I78" s="75"/>
      <c r="J78" s="41"/>
      <c r="K78" s="41"/>
      <c r="L78" s="41"/>
      <c r="M78" s="41"/>
    </row>
    <row r="79" spans="1:13" x14ac:dyDescent="0.3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</row>
    <row r="80" spans="1:13" ht="15" thickBot="1" x14ac:dyDescent="0.35">
      <c r="A80" s="37" t="s">
        <v>35</v>
      </c>
      <c r="B80" s="116" t="s">
        <v>82</v>
      </c>
      <c r="C80" s="117"/>
      <c r="D80" s="117"/>
      <c r="E80" s="117"/>
      <c r="F80" s="117"/>
      <c r="G80" s="117"/>
      <c r="H80" s="117"/>
      <c r="I80" s="117"/>
      <c r="J80" s="117"/>
      <c r="K80" s="117"/>
      <c r="L80" s="41"/>
      <c r="M80" s="41"/>
    </row>
    <row r="81" spans="1:13" x14ac:dyDescent="0.3">
      <c r="A81" s="42"/>
      <c r="B81" s="43" t="s">
        <v>37</v>
      </c>
      <c r="C81" s="44"/>
      <c r="D81" s="44"/>
      <c r="E81" s="118"/>
      <c r="F81" s="118"/>
      <c r="G81" s="119" t="s">
        <v>83</v>
      </c>
      <c r="H81" s="120"/>
      <c r="I81" s="45" t="s">
        <v>38</v>
      </c>
      <c r="J81" s="49" t="s">
        <v>40</v>
      </c>
      <c r="K81" s="121" t="s">
        <v>42</v>
      </c>
      <c r="L81" s="66"/>
      <c r="M81" s="41"/>
    </row>
    <row r="82" spans="1:13" ht="51" x14ac:dyDescent="0.3">
      <c r="A82" s="42"/>
      <c r="B82" s="51" t="s">
        <v>43</v>
      </c>
      <c r="C82" s="52" t="s">
        <v>84</v>
      </c>
      <c r="D82" s="122" t="s">
        <v>85</v>
      </c>
      <c r="E82" s="122" t="s">
        <v>63</v>
      </c>
      <c r="F82" s="106" t="s">
        <v>55</v>
      </c>
      <c r="G82" s="106" t="s">
        <v>86</v>
      </c>
      <c r="H82" s="123" t="s">
        <v>61</v>
      </c>
      <c r="I82" s="53"/>
      <c r="J82" s="57"/>
      <c r="K82" s="124"/>
      <c r="L82" s="41"/>
      <c r="M82" s="41"/>
    </row>
    <row r="83" spans="1:13" x14ac:dyDescent="0.3">
      <c r="A83" s="59" t="s">
        <v>45</v>
      </c>
      <c r="B83" s="60">
        <f>SUM(B6,B19,B32,B59,B73,E6,H19,H32,H73,D59)</f>
        <v>9904307.8414399903</v>
      </c>
      <c r="C83" s="62">
        <f>SUM(C6,C19,C32,C46,B46,C59,C73)</f>
        <v>42164645.25</v>
      </c>
      <c r="D83" s="84">
        <f>SUM(B83:C83)</f>
        <v>52068953.091439992</v>
      </c>
      <c r="E83" s="125">
        <f>F32+F73</f>
        <v>981351.71794463031</v>
      </c>
      <c r="F83" s="84">
        <f>D19</f>
        <v>0</v>
      </c>
      <c r="G83" s="126">
        <f>SUM(E19,D32,D46,E59,E73)</f>
        <v>8660890.5</v>
      </c>
      <c r="H83" s="127">
        <f>SUM(F19,E32,D73,)</f>
        <v>4484230</v>
      </c>
      <c r="I83" s="92">
        <f>SUM(D6,G19,G32,F46,F59,G73)</f>
        <v>30739992.180649079</v>
      </c>
      <c r="J83" s="128">
        <f t="shared" ref="J83:J91" si="16">SUM(D83,G83,E83,F83,H83,I83,)</f>
        <v>96935417.490033701</v>
      </c>
      <c r="K83" s="129">
        <f>SUM(I6,M19,M32,H46,K59,L73)</f>
        <v>96935417.490033701</v>
      </c>
      <c r="L83" s="41"/>
      <c r="M83" s="41"/>
    </row>
    <row r="84" spans="1:13" x14ac:dyDescent="0.3">
      <c r="A84" s="59" t="s">
        <v>46</v>
      </c>
      <c r="B84" s="60">
        <f>SUM(B7,B20,B33,B60,B74,E7,H20,H33,D60,H74)</f>
        <v>6207930.9969193116</v>
      </c>
      <c r="C84" s="62">
        <f>SUM(C7,C20,C33,C47,B47,C625,C74,C60)</f>
        <v>16158495</v>
      </c>
      <c r="D84" s="84">
        <f>SUM(B84:C84)</f>
        <v>22366425.996919312</v>
      </c>
      <c r="E84" s="125">
        <f>F33+F74</f>
        <v>444281.98613103776</v>
      </c>
      <c r="F84" s="84">
        <f>D20</f>
        <v>0</v>
      </c>
      <c r="G84" s="126">
        <f>SUM(E20,D33,D47+E60,)</f>
        <v>5191125</v>
      </c>
      <c r="H84" s="127">
        <f>SUM(F20,E33+D74)</f>
        <v>4132500</v>
      </c>
      <c r="I84" s="92">
        <f>SUM(D7,G20,G33,F47,F60,G74)</f>
        <v>25980429.769106854</v>
      </c>
      <c r="J84" s="128">
        <f t="shared" si="16"/>
        <v>58114762.752157204</v>
      </c>
      <c r="K84" s="129">
        <f>SUM(I7,M20,M33,H47,K60,L74)</f>
        <v>58114762.752157204</v>
      </c>
      <c r="L84" s="41"/>
      <c r="M84" s="112"/>
    </row>
    <row r="85" spans="1:13" x14ac:dyDescent="0.3">
      <c r="A85" s="59" t="s">
        <v>47</v>
      </c>
      <c r="B85" s="60">
        <f>SUM(B8,B21,B34,B61,E8,H21,H34,D61)</f>
        <v>926660.17406277172</v>
      </c>
      <c r="C85" s="62">
        <f>SUM(C8,C21,C34,C48,B48,C61)</f>
        <v>4440440.875</v>
      </c>
      <c r="D85" s="84">
        <f t="shared" ref="D85:D91" si="17">SUM(B85:C85)</f>
        <v>5367101.0490627717</v>
      </c>
      <c r="E85" s="125">
        <f t="shared" ref="E85:E91" si="18">F34</f>
        <v>95263.40591954939</v>
      </c>
      <c r="F85" s="84">
        <f>D21</f>
        <v>0</v>
      </c>
      <c r="G85" s="126">
        <f>SUM(E21,D34,D48,)</f>
        <v>316976.25</v>
      </c>
      <c r="H85" s="127">
        <f t="shared" ref="H85:H90" si="19">SUM(F21,E34)</f>
        <v>414000</v>
      </c>
      <c r="I85" s="92">
        <f>SUM(D8,G21,G34,F48,F61)</f>
        <v>1842758.3587819866</v>
      </c>
      <c r="J85" s="128">
        <f t="shared" si="16"/>
        <v>8036099.0637643076</v>
      </c>
      <c r="K85" s="129">
        <f>SUM(I8,M21,M34,H48,K61)</f>
        <v>8036099.0637643076</v>
      </c>
      <c r="L85" s="41"/>
      <c r="M85" s="41"/>
    </row>
    <row r="86" spans="1:13" x14ac:dyDescent="0.3">
      <c r="A86" s="59" t="s">
        <v>48</v>
      </c>
      <c r="B86" s="60">
        <f>B35+H35</f>
        <v>0</v>
      </c>
      <c r="C86" s="62">
        <f>SUM(C9,C22,C35,C49,B49,C62)</f>
        <v>98390.625</v>
      </c>
      <c r="D86" s="84">
        <f t="shared" si="17"/>
        <v>98390.625</v>
      </c>
      <c r="E86" s="125">
        <f>E49</f>
        <v>23518.772251448005</v>
      </c>
      <c r="F86" s="84"/>
      <c r="G86" s="126">
        <f>SUM(E22,D35,D49,D62)</f>
        <v>30468.75</v>
      </c>
      <c r="H86" s="127">
        <f t="shared" si="19"/>
        <v>0</v>
      </c>
      <c r="I86" s="92">
        <f>SUM(D9,G22,G35,F49,F62)</f>
        <v>149968.31524855201</v>
      </c>
      <c r="J86" s="128">
        <f t="shared" si="16"/>
        <v>302346.46250000002</v>
      </c>
      <c r="K86" s="129">
        <f>SUM(I9,M22,M35,H49,K62)</f>
        <v>302346.46250000002</v>
      </c>
      <c r="L86" s="41"/>
      <c r="M86" s="112"/>
    </row>
    <row r="87" spans="1:13" x14ac:dyDescent="0.3">
      <c r="A87" s="59" t="s">
        <v>49</v>
      </c>
      <c r="B87" s="60">
        <f>SUM(B10,B23,B36,B63,E10,D63,H75+B75+H36)</f>
        <v>552529.83885715064</v>
      </c>
      <c r="C87" s="62">
        <f>SUM(C10,C23,C36,C50,B50,C63,C75)</f>
        <v>1893862.875</v>
      </c>
      <c r="D87" s="84">
        <f t="shared" si="17"/>
        <v>2446392.7138571506</v>
      </c>
      <c r="E87" s="125">
        <f t="shared" si="18"/>
        <v>45750.201179658856</v>
      </c>
      <c r="F87" s="84"/>
      <c r="G87" s="126">
        <f>SUM(E23,D36,D50,)</f>
        <v>84306.25</v>
      </c>
      <c r="H87" s="127">
        <f t="shared" si="19"/>
        <v>0</v>
      </c>
      <c r="I87" s="92">
        <f>SUM(D10,G23,G36,F50,G75,F63)</f>
        <v>1046054.5387728544</v>
      </c>
      <c r="J87" s="128">
        <f t="shared" si="16"/>
        <v>3622503.7038096641</v>
      </c>
      <c r="K87" s="129">
        <f>SUM(I10,M23,M36,H50,K63,L75)</f>
        <v>3622503.7038096637</v>
      </c>
      <c r="L87" s="41"/>
      <c r="M87" s="112"/>
    </row>
    <row r="88" spans="1:13" x14ac:dyDescent="0.3">
      <c r="A88" s="59" t="s">
        <v>50</v>
      </c>
      <c r="B88" s="60">
        <f>SUM(B11,B24,B37,B64,E11,H37)</f>
        <v>146466.52647575305</v>
      </c>
      <c r="C88" s="62">
        <f>SUM(C11,C24,C37,C51,B51,C64)</f>
        <v>749302.5</v>
      </c>
      <c r="D88" s="84">
        <f t="shared" si="17"/>
        <v>895769.02647575305</v>
      </c>
      <c r="E88" s="125">
        <f t="shared" si="18"/>
        <v>85261.738562091501</v>
      </c>
      <c r="F88" s="84"/>
      <c r="G88" s="126">
        <f>SUM(E24,D37,D51,D64)</f>
        <v>40625</v>
      </c>
      <c r="H88" s="127">
        <f t="shared" si="19"/>
        <v>0</v>
      </c>
      <c r="I88" s="92">
        <f>SUM(D11,G24,G37,F51,F64)</f>
        <v>933916.04659257561</v>
      </c>
      <c r="J88" s="128">
        <f t="shared" si="16"/>
        <v>1955571.8116304202</v>
      </c>
      <c r="K88" s="129">
        <f>SUM(I11,M24,M37,H51,K64)</f>
        <v>1955571.8116304202</v>
      </c>
      <c r="L88" s="41"/>
      <c r="M88" s="112"/>
    </row>
    <row r="89" spans="1:13" x14ac:dyDescent="0.3">
      <c r="A89" s="59" t="s">
        <v>51</v>
      </c>
      <c r="B89" s="60">
        <f>SUM(B12,B25,B38,B65,E12,H25,H38)</f>
        <v>695316.00559073826</v>
      </c>
      <c r="C89" s="62">
        <f>SUM(C12,C25,C38,C52,B52,C65)</f>
        <v>2458726.875</v>
      </c>
      <c r="D89" s="84">
        <f t="shared" si="17"/>
        <v>3154042.8805907383</v>
      </c>
      <c r="E89" s="125">
        <f t="shared" si="18"/>
        <v>95411.94553376906</v>
      </c>
      <c r="F89" s="84">
        <f>D25</f>
        <v>0</v>
      </c>
      <c r="G89" s="126">
        <f>SUM(E25,D38,D52,)</f>
        <v>516836.25</v>
      </c>
      <c r="H89" s="127">
        <f t="shared" si="19"/>
        <v>335200</v>
      </c>
      <c r="I89" s="92">
        <f>SUM(D12,G25,G38,F52,F65)</f>
        <v>3154891.9395457092</v>
      </c>
      <c r="J89" s="128">
        <f t="shared" si="16"/>
        <v>7256383.0156702166</v>
      </c>
      <c r="K89" s="129">
        <f>SUM(I12,M25,M38,H52,K65)</f>
        <v>7256383.0156702166</v>
      </c>
      <c r="L89" s="41"/>
      <c r="M89" s="112"/>
    </row>
    <row r="90" spans="1:13" x14ac:dyDescent="0.3">
      <c r="A90" s="59" t="s">
        <v>52</v>
      </c>
      <c r="B90" s="60">
        <f>SUM(B13,B26,B39,B66,E13,D66,H76,B76+H39)</f>
        <v>567563.08519608818</v>
      </c>
      <c r="C90" s="62">
        <f>SUM(C13,C26,C39,C53,B53,C66,C76)</f>
        <v>2406397</v>
      </c>
      <c r="D90" s="84">
        <f t="shared" si="17"/>
        <v>2973960.0851960881</v>
      </c>
      <c r="E90" s="125">
        <f t="shared" si="18"/>
        <v>92738.232477814963</v>
      </c>
      <c r="F90" s="84"/>
      <c r="G90" s="126">
        <f>SUM(E26,D39,D53,)</f>
        <v>56000</v>
      </c>
      <c r="H90" s="127">
        <f t="shared" si="19"/>
        <v>0</v>
      </c>
      <c r="I90" s="92">
        <f>SUM(D13,G26,G39,F53,F66,G76)</f>
        <v>318503.94627501379</v>
      </c>
      <c r="J90" s="128">
        <f t="shared" si="16"/>
        <v>3441202.2639489169</v>
      </c>
      <c r="K90" s="129">
        <f>SUM(I13,M26,M39,H53,K66,L76)</f>
        <v>3441202.2639489169</v>
      </c>
      <c r="L90" s="41"/>
      <c r="M90" s="41"/>
    </row>
    <row r="91" spans="1:13" x14ac:dyDescent="0.3">
      <c r="A91" s="59" t="s">
        <v>66</v>
      </c>
      <c r="B91" s="60">
        <f>B67+B40+H40+D67</f>
        <v>415021.53145819524</v>
      </c>
      <c r="C91" s="62">
        <f>C67+C40</f>
        <v>2184379</v>
      </c>
      <c r="D91" s="84">
        <f t="shared" si="17"/>
        <v>2599400.5314581953</v>
      </c>
      <c r="E91" s="84">
        <f t="shared" si="18"/>
        <v>0</v>
      </c>
      <c r="F91" s="84"/>
      <c r="G91" s="126">
        <f>D40</f>
        <v>23400</v>
      </c>
      <c r="H91" s="127">
        <f>E40</f>
        <v>0</v>
      </c>
      <c r="I91" s="92">
        <f>G40+F67</f>
        <v>119186.30502737314</v>
      </c>
      <c r="J91" s="128">
        <f t="shared" si="16"/>
        <v>2741986.8364855684</v>
      </c>
      <c r="K91" s="129">
        <f>K67+M40</f>
        <v>2741986.836485568</v>
      </c>
      <c r="L91" s="41"/>
      <c r="M91" s="41"/>
    </row>
    <row r="92" spans="1:13" ht="15" thickBot="1" x14ac:dyDescent="0.35">
      <c r="A92" s="67" t="s">
        <v>53</v>
      </c>
      <c r="B92" s="85">
        <f t="shared" ref="B92:K92" si="20">SUM(B83:B91)</f>
        <v>19415796</v>
      </c>
      <c r="C92" s="69">
        <f t="shared" si="20"/>
        <v>72554640</v>
      </c>
      <c r="D92" s="71">
        <f t="shared" si="20"/>
        <v>91970436</v>
      </c>
      <c r="E92" s="71">
        <f t="shared" si="20"/>
        <v>1863577.9999999993</v>
      </c>
      <c r="F92" s="71">
        <f t="shared" si="20"/>
        <v>0</v>
      </c>
      <c r="G92" s="71">
        <f t="shared" si="20"/>
        <v>14920628</v>
      </c>
      <c r="H92" s="130">
        <f t="shared" si="20"/>
        <v>9365930</v>
      </c>
      <c r="I92" s="93">
        <f t="shared" si="20"/>
        <v>64285701.399999991</v>
      </c>
      <c r="J92" s="131">
        <f t="shared" si="20"/>
        <v>182406273.40000001</v>
      </c>
      <c r="K92" s="132">
        <f t="shared" si="20"/>
        <v>182406273.40000001</v>
      </c>
      <c r="L92" s="41"/>
      <c r="M92" s="66"/>
    </row>
  </sheetData>
  <mergeCells count="70">
    <mergeCell ref="K81:K82"/>
    <mergeCell ref="I71:I72"/>
    <mergeCell ref="J71:J72"/>
    <mergeCell ref="K71:K72"/>
    <mergeCell ref="L71:L72"/>
    <mergeCell ref="A80:A82"/>
    <mergeCell ref="B80:K80"/>
    <mergeCell ref="B81:D81"/>
    <mergeCell ref="G81:H81"/>
    <mergeCell ref="I81:I82"/>
    <mergeCell ref="J81:J82"/>
    <mergeCell ref="J57:J58"/>
    <mergeCell ref="K57:K58"/>
    <mergeCell ref="A70:A72"/>
    <mergeCell ref="B70:L70"/>
    <mergeCell ref="B71:C71"/>
    <mergeCell ref="D71:D72"/>
    <mergeCell ref="E71:E72"/>
    <mergeCell ref="F71:F72"/>
    <mergeCell ref="G71:G72"/>
    <mergeCell ref="H71:H72"/>
    <mergeCell ref="H44:H45"/>
    <mergeCell ref="A56:A58"/>
    <mergeCell ref="B56:K56"/>
    <mergeCell ref="B57:C57"/>
    <mergeCell ref="D57:D58"/>
    <mergeCell ref="E57:E58"/>
    <mergeCell ref="F57:F58"/>
    <mergeCell ref="G57:G58"/>
    <mergeCell ref="H57:H58"/>
    <mergeCell ref="I57:I58"/>
    <mergeCell ref="J30:J31"/>
    <mergeCell ref="K30:K31"/>
    <mergeCell ref="L30:L31"/>
    <mergeCell ref="M30:M31"/>
    <mergeCell ref="A43:A45"/>
    <mergeCell ref="B43:H43"/>
    <mergeCell ref="B44:C44"/>
    <mergeCell ref="D44:D45"/>
    <mergeCell ref="F44:F45"/>
    <mergeCell ref="G44:G45"/>
    <mergeCell ref="L17:L18"/>
    <mergeCell ref="M17:M18"/>
    <mergeCell ref="A29:A31"/>
    <mergeCell ref="B29:M29"/>
    <mergeCell ref="B30:C30"/>
    <mergeCell ref="D30:E30"/>
    <mergeCell ref="F30:F31"/>
    <mergeCell ref="G30:G31"/>
    <mergeCell ref="H30:H31"/>
    <mergeCell ref="I30:I31"/>
    <mergeCell ref="A16:A18"/>
    <mergeCell ref="B16:M16"/>
    <mergeCell ref="B17:C17"/>
    <mergeCell ref="D17:D18"/>
    <mergeCell ref="E17:F17"/>
    <mergeCell ref="G17:G18"/>
    <mergeCell ref="H17:H18"/>
    <mergeCell ref="I17:I18"/>
    <mergeCell ref="J17:J18"/>
    <mergeCell ref="K17:K18"/>
    <mergeCell ref="A3:A5"/>
    <mergeCell ref="B3:I3"/>
    <mergeCell ref="B4:C4"/>
    <mergeCell ref="D4:D5"/>
    <mergeCell ref="E4:E5"/>
    <mergeCell ref="F4:F5"/>
    <mergeCell ref="G4:G5"/>
    <mergeCell ref="H4:H5"/>
    <mergeCell ref="I4:I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Csilla</dc:creator>
  <cp:lastModifiedBy>Csilla</cp:lastModifiedBy>
  <dcterms:created xsi:type="dcterms:W3CDTF">2025-05-21T13:02:18Z</dcterms:created>
  <dcterms:modified xsi:type="dcterms:W3CDTF">2025-05-21T13:03:34Z</dcterms:modified>
</cp:coreProperties>
</file>